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05" yWindow="-105" windowWidth="23250" windowHeight="12570"/>
  </bookViews>
  <sheets>
    <sheet name="2СП" sheetId="1" r:id="rId1"/>
  </sheets>
  <definedNames>
    <definedName name="_xlnm.Print_Area" localSheetId="0">'2СП'!$A$1:$D$221</definedName>
  </definedNames>
  <calcPr calcId="12451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1" i="1"/>
  <c r="G90"/>
  <c r="G70"/>
  <c r="G69"/>
  <c r="G89"/>
  <c r="G85"/>
  <c r="G84"/>
  <c r="G83"/>
  <c r="G86"/>
  <c r="G76"/>
  <c r="G75"/>
  <c r="G74"/>
  <c r="G71"/>
  <c r="G12"/>
  <c r="G214"/>
  <c r="G213"/>
  <c r="G166"/>
  <c r="G107"/>
  <c r="G111"/>
  <c r="G113"/>
  <c r="G102"/>
  <c r="G103"/>
  <c r="G101"/>
  <c r="G97"/>
  <c r="G98"/>
  <c r="G96"/>
  <c r="G94"/>
  <c r="G79"/>
  <c r="G68"/>
  <c r="G63"/>
  <c r="G62"/>
  <c r="G61"/>
  <c r="G58"/>
  <c r="G57"/>
  <c r="G53"/>
  <c r="G52"/>
  <c r="G45"/>
  <c r="G43"/>
  <c r="G42"/>
  <c r="G41"/>
  <c r="G40"/>
  <c r="G39"/>
  <c r="G38"/>
  <c r="G37"/>
  <c r="G36"/>
  <c r="G35"/>
  <c r="G34"/>
  <c r="G33"/>
  <c r="G32"/>
  <c r="G31"/>
  <c r="G30"/>
  <c r="G29"/>
  <c r="G26"/>
  <c r="G25"/>
  <c r="G23"/>
  <c r="G22"/>
  <c r="G21"/>
  <c r="G17"/>
  <c r="G16"/>
  <c r="G15"/>
  <c r="G14"/>
  <c r="G13"/>
  <c r="E7"/>
  <c r="F7" s="1"/>
  <c r="E12"/>
  <c r="F12" s="1"/>
  <c r="E220"/>
  <c r="F220" s="1"/>
  <c r="E215"/>
  <c r="F215" s="1"/>
  <c r="E209"/>
  <c r="F209"/>
  <c r="E214"/>
  <c r="F214"/>
  <c r="E213"/>
  <c r="F213"/>
  <c r="E212"/>
  <c r="F212"/>
  <c r="E206"/>
  <c r="F206"/>
  <c r="E205"/>
  <c r="F205"/>
  <c r="E200"/>
  <c r="F200"/>
  <c r="E199"/>
  <c r="F199"/>
  <c r="E198"/>
  <c r="F198"/>
  <c r="E197"/>
  <c r="F197"/>
  <c r="E196"/>
  <c r="F196"/>
  <c r="E195"/>
  <c r="F195"/>
  <c r="E193"/>
  <c r="F193"/>
  <c r="E192"/>
  <c r="F192"/>
  <c r="E191"/>
  <c r="F191"/>
  <c r="E190"/>
  <c r="F190"/>
  <c r="E189"/>
  <c r="F189"/>
  <c r="E187"/>
  <c r="F187"/>
  <c r="E186"/>
  <c r="F186"/>
  <c r="E185"/>
  <c r="F185"/>
  <c r="E184"/>
  <c r="F184"/>
  <c r="E183"/>
  <c r="F183"/>
  <c r="E182"/>
  <c r="F182"/>
  <c r="E178"/>
  <c r="F178"/>
  <c r="E177"/>
  <c r="F177"/>
  <c r="E176"/>
  <c r="F176"/>
  <c r="E175"/>
  <c r="F175"/>
  <c r="E174"/>
  <c r="F174"/>
  <c r="E173"/>
  <c r="F173"/>
  <c r="E172"/>
  <c r="F172"/>
  <c r="E171"/>
  <c r="F171"/>
  <c r="E170"/>
  <c r="F170"/>
  <c r="E169"/>
  <c r="F169"/>
  <c r="G164"/>
  <c r="E167"/>
  <c r="F167" s="1"/>
  <c r="E166"/>
  <c r="F166" s="1"/>
  <c r="E165"/>
  <c r="F165" s="1"/>
  <c r="E164"/>
  <c r="F164" s="1"/>
  <c r="E163"/>
  <c r="F163" s="1"/>
  <c r="E162"/>
  <c r="F162" s="1"/>
  <c r="E161"/>
  <c r="F161" s="1"/>
  <c r="E160"/>
  <c r="F160" s="1"/>
  <c r="E159"/>
  <c r="F159" s="1"/>
  <c r="E158"/>
  <c r="F158" s="1"/>
  <c r="E157"/>
  <c r="F157" s="1"/>
  <c r="E156"/>
  <c r="F156" s="1"/>
  <c r="E152"/>
  <c r="F152" s="1"/>
  <c r="E151"/>
  <c r="F151" s="1"/>
  <c r="G150"/>
  <c r="E150"/>
  <c r="F150" s="1"/>
  <c r="G148"/>
  <c r="E148"/>
  <c r="F148" s="1"/>
  <c r="E145"/>
  <c r="F145" s="1"/>
  <c r="E144"/>
  <c r="F144" s="1"/>
  <c r="G143"/>
  <c r="E143"/>
  <c r="F143" s="1"/>
  <c r="G141"/>
  <c r="E141"/>
  <c r="F141" s="1"/>
  <c r="E138"/>
  <c r="F138" s="1"/>
  <c r="E137"/>
  <c r="F137" s="1"/>
  <c r="G136"/>
  <c r="E136"/>
  <c r="F136"/>
  <c r="G134"/>
  <c r="E134"/>
  <c r="F134" s="1"/>
  <c r="E114"/>
  <c r="F114" s="1"/>
  <c r="E113"/>
  <c r="F113" s="1"/>
  <c r="E111"/>
  <c r="F111" s="1"/>
  <c r="E110"/>
  <c r="F110" s="1"/>
  <c r="E107"/>
  <c r="F107" s="1"/>
  <c r="G105"/>
  <c r="E105"/>
  <c r="F105"/>
  <c r="E104"/>
  <c r="F104"/>
  <c r="E103"/>
  <c r="F103" s="1"/>
  <c r="E102"/>
  <c r="F102"/>
  <c r="E101"/>
  <c r="F101"/>
  <c r="E100"/>
  <c r="F100"/>
  <c r="E99"/>
  <c r="F99" s="1"/>
  <c r="E98"/>
  <c r="F98"/>
  <c r="E97"/>
  <c r="F97"/>
  <c r="E96"/>
  <c r="F96"/>
  <c r="E95"/>
  <c r="F95" s="1"/>
  <c r="E94"/>
  <c r="F94"/>
  <c r="E93"/>
  <c r="F93"/>
  <c r="E92"/>
  <c r="F92"/>
  <c r="E91"/>
  <c r="F91" s="1"/>
  <c r="E90"/>
  <c r="F90"/>
  <c r="E89"/>
  <c r="F89"/>
  <c r="E88"/>
  <c r="F88"/>
  <c r="E87"/>
  <c r="F87" s="1"/>
  <c r="E86"/>
  <c r="F86"/>
  <c r="E85"/>
  <c r="F85"/>
  <c r="E84"/>
  <c r="F84"/>
  <c r="E83"/>
  <c r="F83" s="1"/>
  <c r="E82"/>
  <c r="F82"/>
  <c r="E79"/>
  <c r="F79"/>
  <c r="E78"/>
  <c r="F78"/>
  <c r="E77"/>
  <c r="F77" s="1"/>
  <c r="E76"/>
  <c r="F76"/>
  <c r="E75"/>
  <c r="F75"/>
  <c r="E74"/>
  <c r="F74"/>
  <c r="E73"/>
  <c r="F73" s="1"/>
  <c r="E72"/>
  <c r="F72"/>
  <c r="E71"/>
  <c r="F71"/>
  <c r="E70"/>
  <c r="F70"/>
  <c r="E69"/>
  <c r="F69" s="1"/>
  <c r="E68"/>
  <c r="F68"/>
  <c r="E67"/>
  <c r="F67"/>
  <c r="E64"/>
  <c r="F64"/>
  <c r="E63"/>
  <c r="F63" s="1"/>
  <c r="E62"/>
  <c r="F62" s="1"/>
  <c r="E61"/>
  <c r="F61"/>
  <c r="E60"/>
  <c r="F60"/>
  <c r="G56"/>
  <c r="E59"/>
  <c r="F59" s="1"/>
  <c r="E58"/>
  <c r="F58" s="1"/>
  <c r="E57"/>
  <c r="F57" s="1"/>
  <c r="E56"/>
  <c r="F56" s="1"/>
  <c r="E55"/>
  <c r="F55" s="1"/>
  <c r="E54"/>
  <c r="F54" s="1"/>
  <c r="E53"/>
  <c r="F53" s="1"/>
  <c r="E52"/>
  <c r="F52" s="1"/>
  <c r="G44"/>
  <c r="G28"/>
  <c r="G27"/>
  <c r="G24"/>
  <c r="E45"/>
  <c r="F45" s="1"/>
  <c r="E44"/>
  <c r="F44" s="1"/>
  <c r="E43"/>
  <c r="F43" s="1"/>
  <c r="E42"/>
  <c r="F42" s="1"/>
  <c r="E41"/>
  <c r="F41" s="1"/>
  <c r="E40"/>
  <c r="F40" s="1"/>
  <c r="E39"/>
  <c r="F39" s="1"/>
  <c r="E38"/>
  <c r="F38" s="1"/>
  <c r="E37"/>
  <c r="F37" s="1"/>
  <c r="E36"/>
  <c r="F36" s="1"/>
  <c r="E35"/>
  <c r="F35" s="1"/>
  <c r="E34"/>
  <c r="F34" s="1"/>
  <c r="E33"/>
  <c r="F33" s="1"/>
  <c r="E32"/>
  <c r="F32" s="1"/>
  <c r="E31"/>
  <c r="F31" s="1"/>
  <c r="E30"/>
  <c r="F30" s="1"/>
  <c r="E29"/>
  <c r="F29" s="1"/>
  <c r="E28"/>
  <c r="F28" s="1"/>
  <c r="E27"/>
  <c r="F27" s="1"/>
  <c r="E26"/>
  <c r="F26" s="1"/>
  <c r="E25"/>
  <c r="F25" s="1"/>
  <c r="E24"/>
  <c r="F24" s="1"/>
  <c r="E23"/>
  <c r="F23" s="1"/>
  <c r="E22"/>
  <c r="F22" s="1"/>
  <c r="E21"/>
  <c r="G20"/>
  <c r="E20"/>
  <c r="F20" s="1"/>
  <c r="E17"/>
  <c r="F17" s="1"/>
  <c r="E16"/>
  <c r="F16" s="1"/>
  <c r="E15"/>
  <c r="F15" s="1"/>
  <c r="E14"/>
  <c r="F14" s="1"/>
  <c r="E13"/>
  <c r="F13" s="1"/>
  <c r="D203"/>
  <c r="D155"/>
  <c r="D125"/>
  <c r="D47"/>
  <c r="D210"/>
  <c r="D207" s="1"/>
  <c r="D194"/>
  <c r="D188"/>
  <c r="D181"/>
  <c r="D168"/>
  <c r="D108"/>
  <c r="D80"/>
  <c r="D65"/>
  <c r="D51" s="1"/>
  <c r="D49"/>
  <c r="D48"/>
  <c r="D46"/>
  <c r="D19"/>
  <c r="D11"/>
  <c r="D146"/>
  <c r="D139"/>
  <c r="D123"/>
  <c r="D119"/>
  <c r="D132"/>
  <c r="D121"/>
  <c r="D131" s="1"/>
  <c r="G131" s="1"/>
  <c r="D120"/>
  <c r="D122"/>
  <c r="D127" s="1"/>
  <c r="G127" s="1"/>
  <c r="D117"/>
  <c r="D115" l="1"/>
  <c r="D129"/>
  <c r="G129" s="1"/>
  <c r="D130"/>
  <c r="G130" s="1"/>
  <c r="D180"/>
  <c r="D154"/>
  <c r="E222"/>
  <c r="B224" s="1"/>
  <c r="G195"/>
  <c r="G212"/>
  <c r="G156"/>
  <c r="G51"/>
  <c r="G189"/>
  <c r="F21"/>
  <c r="B225" l="1"/>
  <c r="A2"/>
</calcChain>
</file>

<file path=xl/sharedStrings.xml><?xml version="1.0" encoding="utf-8"?>
<sst xmlns="http://schemas.openxmlformats.org/spreadsheetml/2006/main" count="453" uniqueCount="337">
  <si>
    <t>I.</t>
  </si>
  <si>
    <t>1.1.</t>
  </si>
  <si>
    <t xml:space="preserve">  (всего) </t>
  </si>
  <si>
    <t>1.1.1.</t>
  </si>
  <si>
    <t>1.1.2.</t>
  </si>
  <si>
    <t xml:space="preserve">1.1.3. </t>
  </si>
  <si>
    <t>1.2.</t>
  </si>
  <si>
    <t xml:space="preserve">1.2.5. </t>
  </si>
  <si>
    <t xml:space="preserve">II. </t>
  </si>
  <si>
    <t>2.1.1. </t>
  </si>
  <si>
    <t xml:space="preserve">2.1.4. </t>
  </si>
  <si>
    <t xml:space="preserve">2.1.5. </t>
  </si>
  <si>
    <t>в т.ч.:</t>
  </si>
  <si>
    <t xml:space="preserve">2.1.6. </t>
  </si>
  <si>
    <t xml:space="preserve">2.1.7. </t>
  </si>
  <si>
    <t>2.2.</t>
  </si>
  <si>
    <t>из них:</t>
  </si>
  <si>
    <t xml:space="preserve">IV. </t>
  </si>
  <si>
    <t xml:space="preserve">V. </t>
  </si>
  <si>
    <t>в т. ч.:</t>
  </si>
  <si>
    <t>Х</t>
  </si>
  <si>
    <t>Общее количество созданных первичных профсоюзных организаций</t>
  </si>
  <si>
    <t>ОБЩИЙ ОХВАТ ПРОФСОЮЗНЫМ ЧЛЕНСТВОМ:</t>
  </si>
  <si>
    <t>ПРИНЯТО В ПРОФСОЮЗ</t>
  </si>
  <si>
    <t>ИСКЛЮЧЕНО ИЗ ПРОФСОЮЗА</t>
  </si>
  <si>
    <t>ОБЩЕЕ КОЛИЧЕСТВО ЧЛЕНОВ ПРОФСОЮЗА:</t>
  </si>
  <si>
    <t>2.1.2.</t>
  </si>
  <si>
    <t xml:space="preserve">III. </t>
  </si>
  <si>
    <t>2.1.3. </t>
  </si>
  <si>
    <t>3.1.</t>
  </si>
  <si>
    <t>2-СП</t>
  </si>
  <si>
    <t>3.1.1.</t>
  </si>
  <si>
    <t>1.1.4.</t>
  </si>
  <si>
    <t>2.3.1.</t>
  </si>
  <si>
    <t xml:space="preserve">б) организаций работающих  </t>
  </si>
  <si>
    <t>(ФИО)</t>
  </si>
  <si>
    <t xml:space="preserve">а) объединенных  </t>
  </si>
  <si>
    <t>2.4.1.</t>
  </si>
  <si>
    <t>4.1.</t>
  </si>
  <si>
    <t xml:space="preserve">в т.ч.: </t>
  </si>
  <si>
    <t>3.1.2.</t>
  </si>
  <si>
    <t>3.1.1.1.</t>
  </si>
  <si>
    <t xml:space="preserve">3.1.1.6. </t>
  </si>
  <si>
    <t xml:space="preserve">3.1.1.7. </t>
  </si>
  <si>
    <t>3.1.1.9. </t>
  </si>
  <si>
    <t xml:space="preserve">3.1.1.8. </t>
  </si>
  <si>
    <t>3.1.1.5. </t>
  </si>
  <si>
    <t xml:space="preserve">3.1.1.4. </t>
  </si>
  <si>
    <t>3.1.1.3. </t>
  </si>
  <si>
    <t>3.1.1.2. </t>
  </si>
  <si>
    <t>3.1.2.1.</t>
  </si>
  <si>
    <t xml:space="preserve"> председатель</t>
  </si>
  <si>
    <t>3.1.2.2.</t>
  </si>
  <si>
    <t>3.1.2.3.</t>
  </si>
  <si>
    <t>3.1.2.5.</t>
  </si>
  <si>
    <t>4.1.1.</t>
  </si>
  <si>
    <t>4.1.1.1.</t>
  </si>
  <si>
    <t>4.1.1.2.</t>
  </si>
  <si>
    <t xml:space="preserve">4.1.1.3. </t>
  </si>
  <si>
    <t>4.1.1.4.</t>
  </si>
  <si>
    <t xml:space="preserve">4.1.1.5. </t>
  </si>
  <si>
    <t xml:space="preserve"> председатели </t>
  </si>
  <si>
    <t xml:space="preserve"> профгрупорги</t>
  </si>
  <si>
    <t>2.4.3.</t>
  </si>
  <si>
    <t xml:space="preserve">              в т.ч.: - педагогических работников</t>
  </si>
  <si>
    <t xml:space="preserve">1.2.1.  </t>
  </si>
  <si>
    <t xml:space="preserve">1.2.2.  </t>
  </si>
  <si>
    <t xml:space="preserve">1.2.3. </t>
  </si>
  <si>
    <t xml:space="preserve">1.2.4. </t>
  </si>
  <si>
    <t>1.3.</t>
  </si>
  <si>
    <t>1.4.</t>
  </si>
  <si>
    <t xml:space="preserve">            - обучающихся (студентов)</t>
  </si>
  <si>
    <t>юрист</t>
  </si>
  <si>
    <t xml:space="preserve">председатель </t>
  </si>
  <si>
    <t>другие специалисты</t>
  </si>
  <si>
    <t xml:space="preserve">бухгалтер </t>
  </si>
  <si>
    <r>
      <t xml:space="preserve">в них: </t>
    </r>
    <r>
      <rPr>
        <b/>
        <sz val="11"/>
        <rFont val="Times New Roman"/>
        <family val="1"/>
        <charset val="204"/>
      </rPr>
      <t/>
    </r>
  </si>
  <si>
    <r>
      <t xml:space="preserve">из них: </t>
    </r>
    <r>
      <rPr>
        <b/>
        <sz val="11"/>
        <rFont val="Times New Roman"/>
        <family val="1"/>
        <charset val="204"/>
      </rPr>
      <t/>
    </r>
  </si>
  <si>
    <t>в них: - работающих (без совместителей)</t>
  </si>
  <si>
    <t xml:space="preserve">в них: - работающих (без совместителей) </t>
  </si>
  <si>
    <t xml:space="preserve">          - профсоюзных групп</t>
  </si>
  <si>
    <t>в т.ч.: - педагогические работники</t>
  </si>
  <si>
    <t>в) организаций обучающихся (студентов)</t>
  </si>
  <si>
    <t xml:space="preserve">в т.ч.:  </t>
  </si>
  <si>
    <t xml:space="preserve">          - в профессиональных образовательных организациях (СПО)</t>
  </si>
  <si>
    <t xml:space="preserve">                        из общего числа:</t>
  </si>
  <si>
    <t xml:space="preserve">                                            - в профессиональных образовательных организациях (СПО)</t>
  </si>
  <si>
    <t xml:space="preserve">         из них:</t>
  </si>
  <si>
    <t xml:space="preserve">         - в профессиональных образовательных организациях (СПО)</t>
  </si>
  <si>
    <r>
      <t xml:space="preserve">СВЕДЕНИЯ ОБ ОРГАНИЗАЦИЯХ </t>
    </r>
    <r>
      <rPr>
        <b/>
        <sz val="14"/>
        <color indexed="10"/>
        <rFont val="Times New Roman"/>
        <family val="1"/>
        <charset val="204"/>
      </rPr>
      <t/>
    </r>
  </si>
  <si>
    <t>Дошкольные образовательные организации</t>
  </si>
  <si>
    <r>
      <t xml:space="preserve">Дошкольные образовательные организации </t>
    </r>
    <r>
      <rPr>
        <sz val="11"/>
        <color indexed="30"/>
        <rFont val="Times New Roman"/>
        <family val="1"/>
        <charset val="204"/>
      </rPr>
      <t/>
    </r>
  </si>
  <si>
    <t xml:space="preserve">ОБЩЕЕ КОЛИЧЕСТВО ПЕРВИЧНЫХ ПРОФСОЮЗНЫХ ОРГАНИЗАЦИЙ  </t>
  </si>
  <si>
    <t>ОХВАТ ПРОФСОЮЗНЫМ ЧЛЕНСТВОМ ПО КАТЕГОРИЯМ ЧЛ. ПРОФСОЮЗА:</t>
  </si>
  <si>
    <t>2.1.8.</t>
  </si>
  <si>
    <t>2.1.9.</t>
  </si>
  <si>
    <t>ВЫБЫЛО ИЗ ПРОФСОЮЗА ПО ЛИЧНОМУ ЗАЯВЛЕНИЮ О ВЫХОДЕ</t>
  </si>
  <si>
    <t>1.1.5.</t>
  </si>
  <si>
    <t>3.1.2.6.</t>
  </si>
  <si>
    <t>в т.ч.:  - организации (учреждения) педагогического образования</t>
  </si>
  <si>
    <t xml:space="preserve"> в т.ч: - педагогических работников</t>
  </si>
  <si>
    <t>Организации дополнительного образования детей</t>
  </si>
  <si>
    <t xml:space="preserve">      - неработающих пенсионеров</t>
  </si>
  <si>
    <t>4.1.2.</t>
  </si>
  <si>
    <t>4.1.2.1.</t>
  </si>
  <si>
    <t xml:space="preserve">4.1.2.2. </t>
  </si>
  <si>
    <t>4.1.3.</t>
  </si>
  <si>
    <t>4.1.3.1.</t>
  </si>
  <si>
    <t xml:space="preserve">4.1.3.2. </t>
  </si>
  <si>
    <t>4.1.3.3.</t>
  </si>
  <si>
    <t>4.1.3.4.</t>
  </si>
  <si>
    <t>4.1.3.5.</t>
  </si>
  <si>
    <t>в них: - работающих  (без совместителей)</t>
  </si>
  <si>
    <t>в них: - профсоюзных организаций структурных подразделений</t>
  </si>
  <si>
    <t>3.1.1.10.</t>
  </si>
  <si>
    <t>Профсоюзный актив первичных профсоюзных организаций:</t>
  </si>
  <si>
    <t xml:space="preserve"> председатель контрольно-ревизионной комиссии </t>
  </si>
  <si>
    <t>3.1.2.4</t>
  </si>
  <si>
    <t>3.1.2.7.</t>
  </si>
  <si>
    <t>3.1.2.8.</t>
  </si>
  <si>
    <t xml:space="preserve"> представители (уполномоченные) Профсоюза</t>
  </si>
  <si>
    <t>3.1.2.9.</t>
  </si>
  <si>
    <t xml:space="preserve"> ответственные за организацию работы по приему в Профсоюз </t>
  </si>
  <si>
    <t>3.1.1.11.</t>
  </si>
  <si>
    <t xml:space="preserve"> другой профсоюзный актив</t>
  </si>
  <si>
    <t>ПЕРВИЧНЫЕ ПРОФСОЮЗНЫЕ ОРГАНИЗАЦИИ (ППО)</t>
  </si>
  <si>
    <t>ППО в дошкольных образовательных организациях</t>
  </si>
  <si>
    <t>ППО в других организациях</t>
  </si>
  <si>
    <t>4.1.2.3</t>
  </si>
  <si>
    <t>4.1.2.4.</t>
  </si>
  <si>
    <t>5.2.</t>
  </si>
  <si>
    <t>Всего малочисленных первичных профсоюзных организаций с числен. до 15 чел.</t>
  </si>
  <si>
    <t>ОБЩЕЕ КОЛ-ВО ГОСУДАРСТВЕННЫХ И МУНИЦИП. ОБРАЗОВАТЕЛЬНЫХ</t>
  </si>
  <si>
    <t>КОЛИЧЕСТВО ОРГАНИЗАЦИЙ, В КОТОРЫХ ИМЕЮТСЯ</t>
  </si>
  <si>
    <t xml:space="preserve">          - членов Профсоюза-неработающих пенсионеров</t>
  </si>
  <si>
    <t xml:space="preserve">          - членов Профсоюза-обучающихся (студентов)</t>
  </si>
  <si>
    <t>в них: - членов Профсоюза-работающих</t>
  </si>
  <si>
    <t>5.1.</t>
  </si>
  <si>
    <t xml:space="preserve"> - на уровне территориальной организации Профсоюза</t>
  </si>
  <si>
    <t xml:space="preserve"> - на уровне первичных профсоюзных организаций</t>
  </si>
  <si>
    <t xml:space="preserve"> - председатели первичных профсоюзных организаций  </t>
  </si>
  <si>
    <t xml:space="preserve"> - другие категории профсоюзного актива</t>
  </si>
  <si>
    <t>профсоюзной организации</t>
  </si>
  <si>
    <t>Председатель территориальной</t>
  </si>
  <si>
    <r>
      <rPr>
        <b/>
        <u/>
        <sz val="13"/>
        <rFont val="Times New Roman"/>
        <family val="1"/>
        <charset val="204"/>
      </rPr>
      <t>2.7.</t>
    </r>
    <r>
      <rPr>
        <b/>
        <sz val="13"/>
        <rFont val="Times New Roman"/>
        <family val="1"/>
        <charset val="204"/>
      </rPr>
      <t xml:space="preserve"> </t>
    </r>
  </si>
  <si>
    <r>
      <rPr>
        <b/>
        <u/>
        <sz val="13"/>
        <rFont val="Times New Roman"/>
        <family val="1"/>
        <charset val="204"/>
      </rPr>
      <t>2.6.</t>
    </r>
    <r>
      <rPr>
        <b/>
        <sz val="13"/>
        <rFont val="Times New Roman"/>
        <family val="1"/>
        <charset val="204"/>
      </rPr>
      <t xml:space="preserve"> </t>
    </r>
  </si>
  <si>
    <r>
      <rPr>
        <b/>
        <u/>
        <sz val="13"/>
        <rFont val="Times New Roman"/>
        <family val="1"/>
        <charset val="204"/>
      </rPr>
      <t>2.5.</t>
    </r>
    <r>
      <rPr>
        <b/>
        <sz val="13"/>
        <rFont val="Times New Roman"/>
        <family val="1"/>
        <charset val="204"/>
      </rPr>
      <t xml:space="preserve"> </t>
    </r>
  </si>
  <si>
    <r>
      <rPr>
        <b/>
        <u/>
        <sz val="13"/>
        <rFont val="Times New Roman"/>
        <family val="1"/>
        <charset val="204"/>
      </rPr>
      <t>2.4.</t>
    </r>
    <r>
      <rPr>
        <b/>
        <sz val="13"/>
        <rFont val="Times New Roman"/>
        <family val="1"/>
        <charset val="204"/>
      </rPr>
      <t xml:space="preserve">  </t>
    </r>
  </si>
  <si>
    <r>
      <rPr>
        <b/>
        <u/>
        <sz val="13"/>
        <rFont val="Times New Roman"/>
        <family val="1"/>
        <charset val="204"/>
      </rPr>
      <t>2.3.</t>
    </r>
    <r>
      <rPr>
        <b/>
        <sz val="13"/>
        <rFont val="Times New Roman"/>
        <family val="1"/>
        <charset val="204"/>
      </rPr>
      <t xml:space="preserve">  </t>
    </r>
  </si>
  <si>
    <r>
      <rPr>
        <b/>
        <u/>
        <sz val="13"/>
        <rFont val="Times New Roman"/>
        <family val="1"/>
        <charset val="204"/>
      </rPr>
      <t>2.1.</t>
    </r>
    <r>
      <rPr>
        <b/>
        <sz val="13"/>
        <rFont val="Times New Roman"/>
        <family val="1"/>
        <charset val="204"/>
      </rPr>
      <t> </t>
    </r>
  </si>
  <si>
    <t>И ИНЫХ ОРГАНИЗАЦИЙ, НАХОДЯЩИХСЯ  НА ТЕРРИТОРИИ</t>
  </si>
  <si>
    <t xml:space="preserve">Другие организации </t>
  </si>
  <si>
    <t xml:space="preserve">из них: </t>
  </si>
  <si>
    <t xml:space="preserve"> - работающие,   </t>
  </si>
  <si>
    <t xml:space="preserve"> - обучающиеся (студенты) </t>
  </si>
  <si>
    <t xml:space="preserve"> - неработающие пенсионеры  </t>
  </si>
  <si>
    <t>ТЕРРИТОРИАЛЬНОЙ  ОРГАНИЗАЦИИ  ПРОФСОЮЗА</t>
  </si>
  <si>
    <t>(наименование территориальной организации Профсоюза)</t>
  </si>
  <si>
    <t xml:space="preserve">                                  из них: - молодежи до 35 лет (включительно)</t>
  </si>
  <si>
    <t xml:space="preserve">                                  из них: - молодежи до 35 лет  (включительно) </t>
  </si>
  <si>
    <t xml:space="preserve">                                  из них: - молодежи до 35 лет (включительно)  </t>
  </si>
  <si>
    <t xml:space="preserve"> в т.ч.: - молодежь до 35 лет (включительно)</t>
  </si>
  <si>
    <t xml:space="preserve"> заместители председателей </t>
  </si>
  <si>
    <t xml:space="preserve"> председатели контрольно-ревизионных комиссий </t>
  </si>
  <si>
    <t>Профсоюзный актив территориальной профсоюзной организации:</t>
  </si>
  <si>
    <t xml:space="preserve"> в т.ч.: - в возрасте до 35 лет (включительно)</t>
  </si>
  <si>
    <t xml:space="preserve"> заместители председателя </t>
  </si>
  <si>
    <t>В территориальной профсоюзной организации</t>
  </si>
  <si>
    <t>2.2.1.</t>
  </si>
  <si>
    <t>2.2.2.</t>
  </si>
  <si>
    <t>2.2.3.</t>
  </si>
  <si>
    <t>2.2.1.1</t>
  </si>
  <si>
    <t>2.2.1.2</t>
  </si>
  <si>
    <t>2.2.1.3</t>
  </si>
  <si>
    <t>2.2.3.1</t>
  </si>
  <si>
    <t>2.5.1.1</t>
  </si>
  <si>
    <t>2.5.1.</t>
  </si>
  <si>
    <t>2.5.2.</t>
  </si>
  <si>
    <t>2.6.1.</t>
  </si>
  <si>
    <t>2.6.2.</t>
  </si>
  <si>
    <t>2.6.3.</t>
  </si>
  <si>
    <t>2.7.1.</t>
  </si>
  <si>
    <t>2.7.1.1</t>
  </si>
  <si>
    <t>2.6.1.1</t>
  </si>
  <si>
    <t>2.7.2.</t>
  </si>
  <si>
    <t>2.7.3.</t>
  </si>
  <si>
    <t>5.1.1.</t>
  </si>
  <si>
    <t>5.1.2.</t>
  </si>
  <si>
    <t>5.2.1.</t>
  </si>
  <si>
    <t>5.2.2.</t>
  </si>
  <si>
    <t>5.2.2.4.</t>
  </si>
  <si>
    <t>5.2.2.1.</t>
  </si>
  <si>
    <t>5.2.2.2.</t>
  </si>
  <si>
    <t>5.2.2.3.</t>
  </si>
  <si>
    <t>2.1.9.1.</t>
  </si>
  <si>
    <t>2.1.9.2.</t>
  </si>
  <si>
    <t>2.1.9.2.1</t>
  </si>
  <si>
    <t>2.1.9.3.</t>
  </si>
  <si>
    <t>2.1.7.1</t>
  </si>
  <si>
    <t>2.1.7.2</t>
  </si>
  <si>
    <t>2.1.7.3</t>
  </si>
  <si>
    <t>2.1.7.4</t>
  </si>
  <si>
    <t>2.1.8.1.</t>
  </si>
  <si>
    <t>2.1.6.1</t>
  </si>
  <si>
    <t>2.1.6.2</t>
  </si>
  <si>
    <t>2.1.6.3</t>
  </si>
  <si>
    <t>2.1.6.4</t>
  </si>
  <si>
    <t>2.1.5.15</t>
  </si>
  <si>
    <t>2.1.5.16</t>
  </si>
  <si>
    <t>2.1.5.17</t>
  </si>
  <si>
    <t>2.1.5.18</t>
  </si>
  <si>
    <t>2.1.5.19</t>
  </si>
  <si>
    <t>2.1.5.20</t>
  </si>
  <si>
    <t>2.1.5.21</t>
  </si>
  <si>
    <t>2.1.5.22</t>
  </si>
  <si>
    <t>2.1.5.23</t>
  </si>
  <si>
    <t>2.1.5.24</t>
  </si>
  <si>
    <t>2.1.5.25</t>
  </si>
  <si>
    <t>2.1.5.26</t>
  </si>
  <si>
    <t>2.1.5.27</t>
  </si>
  <si>
    <t>2.1.5.1</t>
  </si>
  <si>
    <t>2.1.5.2</t>
  </si>
  <si>
    <t>2.1.5.3</t>
  </si>
  <si>
    <t>2.1.5.4</t>
  </si>
  <si>
    <t>2.1.5.5</t>
  </si>
  <si>
    <t>2.1.5.6</t>
  </si>
  <si>
    <t>2.1.5.7</t>
  </si>
  <si>
    <t>2.1.5.8</t>
  </si>
  <si>
    <t>2.1.5.9</t>
  </si>
  <si>
    <t>2.1.5.10</t>
  </si>
  <si>
    <t>2.1.5.11</t>
  </si>
  <si>
    <t>2.1.5.12</t>
  </si>
  <si>
    <t>2.1.5.13</t>
  </si>
  <si>
    <t>в т.ч.:  в организациях (учреждениях) педагогического образования</t>
  </si>
  <si>
    <t>2.1.5.14</t>
  </si>
  <si>
    <t>2.1.4.1</t>
  </si>
  <si>
    <t>2.1.4.2</t>
  </si>
  <si>
    <t>2.1.4.3</t>
  </si>
  <si>
    <t>2.1.4.4</t>
  </si>
  <si>
    <t>2.1.3.1.</t>
  </si>
  <si>
    <t>2.1.3.2.</t>
  </si>
  <si>
    <t>2.1.3.3.</t>
  </si>
  <si>
    <t>2.1.3.4.</t>
  </si>
  <si>
    <t>2.1.1.1.</t>
  </si>
  <si>
    <t>1.3.1</t>
  </si>
  <si>
    <t>1.3.2</t>
  </si>
  <si>
    <t>1.2.5.1</t>
  </si>
  <si>
    <t>1.2.5.2</t>
  </si>
  <si>
    <t>1.2.5.3</t>
  </si>
  <si>
    <t>1.2.4.1</t>
  </si>
  <si>
    <t>1.2.4.2</t>
  </si>
  <si>
    <t>1.2.4.3</t>
  </si>
  <si>
    <t>1.2.3.6</t>
  </si>
  <si>
    <t>1.2.3.7</t>
  </si>
  <si>
    <t>1.2.3.8</t>
  </si>
  <si>
    <t>1.2.3.9</t>
  </si>
  <si>
    <t xml:space="preserve"> в т.ч.:  организации (учреждения) педагогического образования</t>
  </si>
  <si>
    <t>1.2.3.1</t>
  </si>
  <si>
    <t>1.2.3.2</t>
  </si>
  <si>
    <t>1.2.3.3</t>
  </si>
  <si>
    <t>1.2.3.4</t>
  </si>
  <si>
    <t>1.2.3.5</t>
  </si>
  <si>
    <t>1.2.2.1</t>
  </si>
  <si>
    <t>1.2.2.2</t>
  </si>
  <si>
    <t>1.2.2.3</t>
  </si>
  <si>
    <t>1.2.1.1.</t>
  </si>
  <si>
    <t>1.2.1.2.</t>
  </si>
  <si>
    <t>1.2.1.3.</t>
  </si>
  <si>
    <t>1.1.3.1.</t>
  </si>
  <si>
    <t>2.4.2.</t>
  </si>
  <si>
    <t>4.1.3.1.1.</t>
  </si>
  <si>
    <t>4.1.2.1.1.</t>
  </si>
  <si>
    <t>4.1.1.1.1.</t>
  </si>
  <si>
    <t>3.1.2.1.1.</t>
  </si>
  <si>
    <t>3.1.1.1.1.</t>
  </si>
  <si>
    <t>Количество ППО с чисенностью менее 50% от общего числа работающих/студентов</t>
  </si>
  <si>
    <t xml:space="preserve"> - объединенных организаций</t>
  </si>
  <si>
    <t xml:space="preserve">      - обучающихся (студентов)</t>
  </si>
  <si>
    <t xml:space="preserve">       - работающих</t>
  </si>
  <si>
    <t xml:space="preserve">      - работающих</t>
  </si>
  <si>
    <t xml:space="preserve">       -  работающих</t>
  </si>
  <si>
    <t xml:space="preserve">       -  обучающихся (студентов)</t>
  </si>
  <si>
    <t xml:space="preserve"> - организаций работающих</t>
  </si>
  <si>
    <t xml:space="preserve"> - организаций обучающихся (студентов)</t>
  </si>
  <si>
    <t xml:space="preserve"> - председатели контрольно-ревизионных комиссий первичных профсоюзных организаций</t>
  </si>
  <si>
    <t xml:space="preserve"> в т.ч.: - обучающихся (студентов) 1 курса</t>
  </si>
  <si>
    <t xml:space="preserve">Общее количество школ профсоюзного актива и постоянно действующих семинаров </t>
  </si>
  <si>
    <t>на мун. уровне и уровне ППО</t>
  </si>
  <si>
    <t>ОБУЧЕНИЕ ПРОФСОЮЗНОГО АКТИВА и ШТАТНЫХ РАБОТНИКОВ</t>
  </si>
  <si>
    <t>Обучено членов профсоюзного актива за отчетный период на мун. уровне и уровне ППО</t>
  </si>
  <si>
    <t xml:space="preserve"> - заместители председателей первичных профсоюзных организаций </t>
  </si>
  <si>
    <r>
      <t>Общеобразовательные организации</t>
    </r>
    <r>
      <rPr>
        <sz val="12"/>
        <rFont val="Times New Roman"/>
        <family val="1"/>
      </rPr>
      <t xml:space="preserve"> (образ. комплексы, школы, лицеи, гимназии и т.д.) </t>
    </r>
  </si>
  <si>
    <r>
      <t>Профессиональные образовательные организации</t>
    </r>
    <r>
      <rPr>
        <sz val="12"/>
        <rFont val="Times New Roman"/>
        <family val="1"/>
      </rPr>
      <t xml:space="preserve"> (СПО)</t>
    </r>
  </si>
  <si>
    <r>
      <t>Другие организации</t>
    </r>
    <r>
      <rPr>
        <sz val="12"/>
        <rFont val="Times New Roman"/>
        <family val="1"/>
      </rPr>
      <t xml:space="preserve"> </t>
    </r>
  </si>
  <si>
    <r>
      <t>ЧЛЕНЫ ОБЩЕРОССИЙСКОГО ПРОФСОЮЗА ОБРАЗОВАНИЯ</t>
    </r>
    <r>
      <rPr>
        <b/>
        <sz val="13"/>
        <rFont val="Times New Roman"/>
        <family val="1"/>
      </rPr>
      <t xml:space="preserve">   </t>
    </r>
  </si>
  <si>
    <r>
      <t xml:space="preserve">Общеобразовательные организации </t>
    </r>
    <r>
      <rPr>
        <sz val="12"/>
        <rFont val="Times New Roman"/>
        <family val="1"/>
      </rPr>
      <t xml:space="preserve">(образ. комплексы, школы, лицеи, гимназии и т.д.) </t>
    </r>
  </si>
  <si>
    <r>
      <t xml:space="preserve">Профессиональные образовательные организации </t>
    </r>
    <r>
      <rPr>
        <sz val="12"/>
        <rFont val="Times New Roman"/>
        <family val="1"/>
      </rPr>
      <t>(СПО)</t>
    </r>
  </si>
  <si>
    <r>
      <rPr>
        <sz val="8"/>
        <rFont val="Times New Roman"/>
        <family val="1"/>
      </rPr>
      <t xml:space="preserve">               - </t>
    </r>
    <r>
      <rPr>
        <sz val="11"/>
        <rFont val="Times New Roman"/>
        <family val="1"/>
      </rPr>
      <t>обучающихся (студентов)</t>
    </r>
  </si>
  <si>
    <r>
      <t>ППО в общеобразовательных организациях</t>
    </r>
    <r>
      <rPr>
        <sz val="12"/>
        <rFont val="Times New Roman"/>
        <family val="1"/>
      </rPr>
      <t xml:space="preserve"> (образ. компл., школы, лицеи и т.д.) </t>
    </r>
  </si>
  <si>
    <r>
      <t>в них</t>
    </r>
    <r>
      <rPr>
        <sz val="8"/>
        <rFont val="Times New Roman"/>
        <family val="1"/>
      </rPr>
      <t>: -</t>
    </r>
    <r>
      <rPr>
        <sz val="11"/>
        <rFont val="Times New Roman"/>
        <family val="1"/>
      </rPr>
      <t xml:space="preserve"> членов Профсоюза-работающих</t>
    </r>
  </si>
  <si>
    <r>
      <t xml:space="preserve">ППО в профессиональных образовательных организациях </t>
    </r>
    <r>
      <rPr>
        <sz val="12"/>
        <rFont val="Times New Roman"/>
        <family val="1"/>
      </rPr>
      <t>(СПО)</t>
    </r>
    <r>
      <rPr>
        <b/>
        <sz val="12"/>
        <rFont val="Times New Roman"/>
        <family val="1"/>
      </rPr>
      <t>:</t>
    </r>
  </si>
  <si>
    <r>
      <t>в них:</t>
    </r>
    <r>
      <rPr>
        <sz val="8"/>
        <rFont val="Times New Roman"/>
        <family val="1"/>
      </rPr>
      <t xml:space="preserve"> -</t>
    </r>
    <r>
      <rPr>
        <sz val="11"/>
        <rFont val="Times New Roman"/>
        <family val="1"/>
      </rPr>
      <t xml:space="preserve"> членов Профсоюза</t>
    </r>
  </si>
  <si>
    <r>
      <t xml:space="preserve">работающие и обучающиеся (студенты) </t>
    </r>
    <r>
      <rPr>
        <sz val="12"/>
        <rFont val="Times New Roman"/>
        <family val="1"/>
      </rPr>
      <t>(в %)</t>
    </r>
  </si>
  <si>
    <r>
      <t>работающие</t>
    </r>
    <r>
      <rPr>
        <sz val="12"/>
        <rFont val="Times New Roman"/>
        <family val="1"/>
      </rPr>
      <t xml:space="preserve"> (в %)</t>
    </r>
  </si>
  <si>
    <r>
      <t xml:space="preserve">обучающиеся (студенты) </t>
    </r>
    <r>
      <rPr>
        <sz val="12"/>
        <rFont val="Times New Roman"/>
        <family val="1"/>
      </rPr>
      <t>(в %)</t>
    </r>
  </si>
  <si>
    <r>
      <t>молодежь до 35 лет</t>
    </r>
    <r>
      <rPr>
        <sz val="12"/>
        <rFont val="Times New Roman"/>
        <family val="1"/>
      </rPr>
      <t xml:space="preserve"> (включительно) (из педагогических работников) (в %)</t>
    </r>
  </si>
  <si>
    <r>
      <rPr>
        <b/>
        <u/>
        <sz val="13"/>
        <rFont val="Times New Roman"/>
        <family val="1"/>
      </rPr>
      <t>ОБЩЕЕ КОЛИЧЕСТВО ПРОФСОЮЗНОГО АКТИВА</t>
    </r>
    <r>
      <rPr>
        <b/>
        <sz val="13"/>
        <rFont val="Times New Roman"/>
        <family val="1"/>
      </rPr>
      <t xml:space="preserve"> </t>
    </r>
    <r>
      <rPr>
        <sz val="10"/>
        <rFont val="Times New Roman"/>
        <family val="1"/>
      </rPr>
      <t>(сумма 3.1.1. и 3.1.2.)</t>
    </r>
  </si>
  <si>
    <t xml:space="preserve"> председатели профсоюзных организаций структурных подразделений</t>
  </si>
  <si>
    <r>
      <rPr>
        <b/>
        <u/>
        <sz val="13"/>
        <rFont val="Times New Roman"/>
        <family val="1"/>
      </rPr>
      <t>ОБЩЕЕ КОЛИЧЕСТВО ШТАТНЫХ РАБОТНИКОВ</t>
    </r>
    <r>
      <rPr>
        <sz val="13"/>
        <rFont val="Times New Roman"/>
        <family val="1"/>
      </rPr>
      <t xml:space="preserve"> </t>
    </r>
    <r>
      <rPr>
        <sz val="10"/>
        <rFont val="Times New Roman"/>
        <family val="1"/>
      </rPr>
      <t>(от 0,15 ст. до 1 ст.)</t>
    </r>
  </si>
  <si>
    <r>
      <t xml:space="preserve">В первичных профсоюзных организациях </t>
    </r>
    <r>
      <rPr>
        <sz val="10"/>
        <rFont val="Times New Roman"/>
        <family val="1"/>
      </rPr>
      <t>(во всех, кроме ППО в проф.образ. орг. (СПО))</t>
    </r>
  </si>
  <si>
    <r>
      <t xml:space="preserve">В первичных профсоюзных организациях професс. образ. организаций </t>
    </r>
    <r>
      <rPr>
        <sz val="12"/>
        <rFont val="Times New Roman"/>
        <family val="1"/>
      </rPr>
      <t>(СПО)</t>
    </r>
    <r>
      <rPr>
        <b/>
        <sz val="12"/>
        <rFont val="Times New Roman"/>
        <family val="1"/>
      </rPr>
      <t xml:space="preserve"> </t>
    </r>
  </si>
  <si>
    <t xml:space="preserve"> члены профсоюзных бюро (без строки 3.1.1.8.)</t>
  </si>
  <si>
    <t>заместители председателя</t>
  </si>
  <si>
    <t>председатели</t>
  </si>
  <si>
    <t>заместители председателей</t>
  </si>
  <si>
    <t xml:space="preserve">бухгалтеры </t>
  </si>
  <si>
    <t>юристы</t>
  </si>
  <si>
    <t xml:space="preserve"> члены контрольно-ревизионных комиссий (без строки 3.1.1.6.)</t>
  </si>
  <si>
    <t xml:space="preserve"> члены контрольно-ревизионной комиссии (без строки 3.1.2.7.) </t>
  </si>
  <si>
    <r>
      <rPr>
        <b/>
        <u/>
        <sz val="13"/>
        <rFont val="Times New Roman"/>
        <family val="1"/>
      </rPr>
      <t>ВСЕГО РАБОТАЮЩИХ в организациях, в которых имеются члены Профсоюза</t>
    </r>
    <r>
      <rPr>
        <b/>
        <sz val="13"/>
        <rFont val="Times New Roman"/>
        <family val="1"/>
      </rPr>
      <t xml:space="preserve"> 
</t>
    </r>
    <r>
      <rPr>
        <sz val="10"/>
        <rFont val="Times New Roman"/>
        <family val="1"/>
      </rPr>
      <t>(без совмест.)</t>
    </r>
  </si>
  <si>
    <t xml:space="preserve">                      из них: - молодежи до 35 лет (включительно)</t>
  </si>
  <si>
    <t>ВСЕГО ОБУЧАЮЩИХСЯ (СТУДЕНТОВ) в организациях, в которых имеются члены Профсоюза</t>
  </si>
  <si>
    <r>
      <t xml:space="preserve">в них: </t>
    </r>
    <r>
      <rPr>
        <sz val="8"/>
        <rFont val="Times New Roman"/>
        <family val="1"/>
      </rPr>
      <t xml:space="preserve">- </t>
    </r>
    <r>
      <rPr>
        <sz val="11"/>
        <rFont val="Times New Roman"/>
        <family val="1"/>
      </rPr>
      <t xml:space="preserve">членов Профсоюза-работающих  </t>
    </r>
  </si>
  <si>
    <r>
      <t xml:space="preserve">в них: </t>
    </r>
    <r>
      <rPr>
        <sz val="8"/>
        <rFont val="Times New Roman"/>
        <family val="1"/>
      </rPr>
      <t>-</t>
    </r>
    <r>
      <rPr>
        <sz val="11"/>
        <rFont val="Times New Roman"/>
        <family val="1"/>
      </rPr>
      <t xml:space="preserve"> членов Профсоюза-работающих  </t>
    </r>
  </si>
  <si>
    <t>ШТАТНЫЕ РАБОТНИКИ ОРГАНИЗАЦИЙ ПРОФСОЮЗА</t>
  </si>
  <si>
    <r>
      <t>в них</t>
    </r>
    <r>
      <rPr>
        <sz val="8"/>
        <rFont val="Times New Roman"/>
        <family val="1"/>
      </rPr>
      <t>: -</t>
    </r>
    <r>
      <rPr>
        <sz val="11"/>
        <rFont val="Times New Roman"/>
        <family val="1"/>
      </rPr>
      <t xml:space="preserve"> членов Профсоюза-работающих </t>
    </r>
  </si>
  <si>
    <r>
      <t xml:space="preserve">в них: </t>
    </r>
    <r>
      <rPr>
        <b/>
        <sz val="11"/>
        <rFont val="Times New Roman"/>
        <family val="1"/>
      </rPr>
      <t>-</t>
    </r>
    <r>
      <rPr>
        <sz val="11"/>
        <rFont val="Times New Roman"/>
        <family val="1"/>
      </rPr>
      <t xml:space="preserve"> работающих (без совместителей)</t>
    </r>
  </si>
  <si>
    <t>ППО в организациях дополнительного образования детей</t>
  </si>
  <si>
    <t>ПРОФСОЮЗНЫЙ АКТИВ ОРГАНИЗАЦИЙ ПРОФСОЮЗА</t>
  </si>
  <si>
    <t>организацию Профсоюза</t>
  </si>
  <si>
    <t>Представляется в  вышестоящую</t>
  </si>
  <si>
    <t xml:space="preserve"> члены президиумов (без строк 3.1.1.1., 3.1.1.2.)</t>
  </si>
  <si>
    <t xml:space="preserve"> члены профсоюзных комитетов (без строк 3.1.1.1.,3.1.1.2.,3.1.5.)</t>
  </si>
  <si>
    <t xml:space="preserve"> члены президиума (без строк 3.1.2.1.,3.1.2.2.)</t>
  </si>
  <si>
    <t xml:space="preserve"> члены комитетов (советов) (без строк 3.1.2.1.,3.1.2.2.,3.1.2.6.)</t>
  </si>
  <si>
    <t>СТАТИСТИЧЕСКИЙ ОТЧЕТ</t>
  </si>
  <si>
    <t>на 1 января 2023 г.</t>
  </si>
</sst>
</file>

<file path=xl/styles.xml><?xml version="1.0" encoding="utf-8"?>
<styleSheet xmlns="http://schemas.openxmlformats.org/spreadsheetml/2006/main">
  <numFmts count="1">
    <numFmt numFmtId="164" formatCode="0.0%"/>
  </numFmts>
  <fonts count="56">
    <font>
      <sz val="10"/>
      <name val="Arial Cyr"/>
      <family val="2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Arial"/>
      <family val="2"/>
      <charset val="204"/>
    </font>
    <font>
      <b/>
      <u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 Cyr"/>
      <family val="2"/>
      <charset val="204"/>
    </font>
    <font>
      <sz val="11"/>
      <name val="Arial Cyr"/>
      <family val="2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1"/>
      <color indexed="30"/>
      <name val="Times New Roman"/>
      <family val="1"/>
      <charset val="204"/>
    </font>
    <font>
      <sz val="8"/>
      <name val="Arial"/>
      <family val="2"/>
    </font>
    <font>
      <b/>
      <u/>
      <sz val="13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i/>
      <sz val="10"/>
      <name val="Arial Cyr"/>
      <family val="2"/>
      <charset val="204"/>
    </font>
    <font>
      <sz val="12"/>
      <name val="Arial Cyr"/>
      <family val="2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sz val="13"/>
      <name val="Arial Cyr"/>
      <family val="2"/>
      <charset val="204"/>
    </font>
    <font>
      <b/>
      <i/>
      <sz val="13"/>
      <name val="Times New Roman"/>
      <family val="1"/>
      <charset val="204"/>
    </font>
    <font>
      <b/>
      <sz val="13"/>
      <name val="Arial Cyr"/>
      <family val="2"/>
      <charset val="204"/>
    </font>
    <font>
      <b/>
      <i/>
      <sz val="12"/>
      <name val="Arial Cyr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8"/>
      <name val="Arial Cyr"/>
      <family val="2"/>
      <charset val="204"/>
    </font>
    <font>
      <b/>
      <u/>
      <sz val="13"/>
      <name val="Times New Roman"/>
      <family val="1"/>
    </font>
    <font>
      <b/>
      <sz val="13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i/>
      <sz val="12"/>
      <name val="Times New Roman"/>
      <family val="1"/>
    </font>
    <font>
      <sz val="13"/>
      <name val="Times New Roman"/>
      <family val="1"/>
    </font>
    <font>
      <sz val="10"/>
      <name val="Times New Roman"/>
      <family val="1"/>
      <charset val="1"/>
    </font>
    <font>
      <sz val="10"/>
      <color indexed="30"/>
      <name val="Arial"/>
      <family val="2"/>
      <charset val="204"/>
    </font>
    <font>
      <b/>
      <sz val="10"/>
      <color indexed="10"/>
      <name val="Arial Cyr"/>
      <charset val="204"/>
    </font>
    <font>
      <b/>
      <i/>
      <sz val="12"/>
      <name val="Times New Roman"/>
      <family val="1"/>
      <charset val="204"/>
    </font>
    <font>
      <sz val="9"/>
      <color rgb="FFFF0000"/>
      <name val="Arial Cyr"/>
      <family val="2"/>
      <charset val="204"/>
    </font>
    <font>
      <sz val="10"/>
      <color rgb="FFFF0000"/>
      <name val="Arial Cyr"/>
      <family val="2"/>
      <charset val="204"/>
    </font>
    <font>
      <sz val="10"/>
      <color rgb="FFFF0000"/>
      <name val="Arial Cyr"/>
      <charset val="204"/>
    </font>
    <font>
      <sz val="10"/>
      <color rgb="FFFF0000"/>
      <name val="Times New Roman"/>
      <family val="1"/>
      <charset val="204"/>
    </font>
    <font>
      <sz val="10"/>
      <color rgb="FFC00000"/>
      <name val="Arial Cyr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5">
    <xf numFmtId="0" fontId="0" fillId="0" borderId="0"/>
    <xf numFmtId="0" fontId="22" fillId="0" borderId="0"/>
    <xf numFmtId="9" fontId="11" fillId="0" borderId="0" applyFill="0" applyBorder="0" applyAlignment="0" applyProtection="0"/>
    <xf numFmtId="0" fontId="14" fillId="0" borderId="1" applyBorder="0"/>
    <xf numFmtId="0" fontId="14" fillId="0" borderId="1" applyBorder="0"/>
  </cellStyleXfs>
  <cellXfs count="216">
    <xf numFmtId="0" fontId="0" fillId="0" borderId="0" xfId="0"/>
    <xf numFmtId="0" fontId="1" fillId="0" borderId="0" xfId="0" applyFont="1"/>
    <xf numFmtId="0" fontId="3" fillId="2" borderId="0" xfId="0" applyFont="1" applyFill="1" applyAlignment="1">
      <alignment horizontal="center" vertical="center"/>
    </xf>
    <xf numFmtId="0" fontId="3" fillId="0" borderId="0" xfId="0" applyFont="1"/>
    <xf numFmtId="0" fontId="9" fillId="2" borderId="2" xfId="0" applyFont="1" applyFill="1" applyBorder="1" applyAlignment="1">
      <alignment horizontal="center" vertical="center"/>
    </xf>
    <xf numFmtId="0" fontId="7" fillId="0" borderId="0" xfId="0" applyFont="1"/>
    <xf numFmtId="0" fontId="9" fillId="2" borderId="0" xfId="0" applyFont="1" applyFill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3" fontId="3" fillId="2" borderId="0" xfId="0" applyNumberFormat="1" applyFont="1" applyFill="1" applyProtection="1">
      <protection locked="0"/>
    </xf>
    <xf numFmtId="0" fontId="9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3" fontId="2" fillId="3" borderId="9" xfId="0" applyNumberFormat="1" applyFont="1" applyFill="1" applyBorder="1" applyAlignment="1">
      <alignment horizontal="center" vertical="center"/>
    </xf>
    <xf numFmtId="0" fontId="15" fillId="0" borderId="0" xfId="0" applyFont="1"/>
    <xf numFmtId="3" fontId="2" fillId="3" borderId="10" xfId="0" applyNumberFormat="1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6" fillId="0" borderId="12" xfId="0" applyFont="1" applyBorder="1"/>
    <xf numFmtId="0" fontId="2" fillId="2" borderId="6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center" vertical="center"/>
    </xf>
    <xf numFmtId="3" fontId="2" fillId="3" borderId="13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7" fillId="0" borderId="0" xfId="0" applyNumberFormat="1" applyFont="1"/>
    <xf numFmtId="49" fontId="7" fillId="0" borderId="11" xfId="0" applyNumberFormat="1" applyFont="1" applyBorder="1"/>
    <xf numFmtId="49" fontId="7" fillId="0" borderId="3" xfId="0" applyNumberFormat="1" applyFont="1" applyBorder="1"/>
    <xf numFmtId="0" fontId="7" fillId="2" borderId="6" xfId="0" applyFont="1" applyFill="1" applyBorder="1" applyAlignment="1">
      <alignment horizontal="left" vertical="center"/>
    </xf>
    <xf numFmtId="3" fontId="2" fillId="3" borderId="14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/>
    </xf>
    <xf numFmtId="0" fontId="0" fillId="0" borderId="11" xfId="0" applyBorder="1"/>
    <xf numFmtId="0" fontId="6" fillId="2" borderId="6" xfId="0" applyFont="1" applyFill="1" applyBorder="1" applyAlignment="1">
      <alignment vertical="center"/>
    </xf>
    <xf numFmtId="0" fontId="9" fillId="2" borderId="15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left" vertical="center"/>
    </xf>
    <xf numFmtId="0" fontId="18" fillId="2" borderId="6" xfId="0" applyFont="1" applyFill="1" applyBorder="1" applyAlignment="1">
      <alignment horizontal="left" vertical="center"/>
    </xf>
    <xf numFmtId="0" fontId="23" fillId="2" borderId="6" xfId="0" applyFont="1" applyFill="1" applyBorder="1" applyAlignment="1">
      <alignment horizontal="left" vertical="center"/>
    </xf>
    <xf numFmtId="0" fontId="7" fillId="0" borderId="0" xfId="0" applyFont="1" applyAlignment="1">
      <alignment horizontal="left" indent="7"/>
    </xf>
    <xf numFmtId="0" fontId="8" fillId="0" borderId="0" xfId="0" applyFont="1"/>
    <xf numFmtId="0" fontId="8" fillId="0" borderId="0" xfId="0" applyFont="1" applyAlignment="1">
      <alignment horizontal="center"/>
    </xf>
    <xf numFmtId="3" fontId="4" fillId="0" borderId="20" xfId="0" applyNumberFormat="1" applyFont="1" applyBorder="1" applyAlignment="1">
      <alignment horizontal="center" vertical="center"/>
    </xf>
    <xf numFmtId="0" fontId="18" fillId="0" borderId="0" xfId="0" applyFont="1"/>
    <xf numFmtId="0" fontId="27" fillId="0" borderId="0" xfId="0" applyFont="1"/>
    <xf numFmtId="0" fontId="18" fillId="2" borderId="21" xfId="0" applyFont="1" applyFill="1" applyBorder="1" applyAlignment="1">
      <alignment horizontal="center" vertical="center"/>
    </xf>
    <xf numFmtId="3" fontId="4" fillId="0" borderId="20" xfId="0" applyNumberFormat="1" applyFont="1" applyBorder="1" applyAlignment="1">
      <alignment horizontal="center"/>
    </xf>
    <xf numFmtId="0" fontId="28" fillId="2" borderId="22" xfId="0" applyFont="1" applyFill="1" applyBorder="1" applyAlignment="1">
      <alignment horizontal="center" vertical="center"/>
    </xf>
    <xf numFmtId="3" fontId="6" fillId="3" borderId="9" xfId="0" applyNumberFormat="1" applyFont="1" applyFill="1" applyBorder="1" applyAlignment="1">
      <alignment horizontal="center" vertical="center"/>
    </xf>
    <xf numFmtId="0" fontId="29" fillId="0" borderId="0" xfId="0" applyFont="1"/>
    <xf numFmtId="3" fontId="16" fillId="2" borderId="20" xfId="0" applyNumberFormat="1" applyFont="1" applyFill="1" applyBorder="1" applyAlignment="1">
      <alignment horizontal="center"/>
    </xf>
    <xf numFmtId="0" fontId="30" fillId="0" borderId="0" xfId="0" applyFont="1"/>
    <xf numFmtId="0" fontId="16" fillId="2" borderId="6" xfId="0" applyFont="1" applyFill="1" applyBorder="1" applyAlignment="1">
      <alignment horizontal="left" vertical="center"/>
    </xf>
    <xf numFmtId="0" fontId="23" fillId="0" borderId="0" xfId="0" applyFont="1"/>
    <xf numFmtId="3" fontId="16" fillId="2" borderId="20" xfId="0" applyNumberFormat="1" applyFont="1" applyFill="1" applyBorder="1" applyAlignment="1">
      <alignment horizontal="center" vertical="center"/>
    </xf>
    <xf numFmtId="0" fontId="31" fillId="2" borderId="11" xfId="0" applyFont="1" applyFill="1" applyBorder="1" applyAlignment="1">
      <alignment horizontal="center" vertical="center"/>
    </xf>
    <xf numFmtId="3" fontId="16" fillId="3" borderId="23" xfId="0" applyNumberFormat="1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164" fontId="16" fillId="3" borderId="24" xfId="2" applyNumberFormat="1" applyFont="1" applyFill="1" applyBorder="1" applyAlignment="1" applyProtection="1">
      <alignment horizontal="center" vertical="center"/>
    </xf>
    <xf numFmtId="0" fontId="29" fillId="2" borderId="25" xfId="0" applyFont="1" applyFill="1" applyBorder="1" applyAlignment="1">
      <alignment horizontal="center" vertical="center"/>
    </xf>
    <xf numFmtId="3" fontId="6" fillId="3" borderId="23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23" fillId="4" borderId="6" xfId="0" applyFont="1" applyFill="1" applyBorder="1" applyAlignment="1">
      <alignment horizontal="left" vertical="center"/>
    </xf>
    <xf numFmtId="0" fontId="32" fillId="4" borderId="3" xfId="0" applyFont="1" applyFill="1" applyBorder="1" applyAlignment="1">
      <alignment horizontal="center" vertical="center"/>
    </xf>
    <xf numFmtId="3" fontId="16" fillId="3" borderId="26" xfId="0" applyNumberFormat="1" applyFont="1" applyFill="1" applyBorder="1" applyAlignment="1">
      <alignment horizontal="center" vertical="center"/>
    </xf>
    <xf numFmtId="0" fontId="30" fillId="0" borderId="16" xfId="0" applyFont="1" applyBorder="1"/>
    <xf numFmtId="0" fontId="16" fillId="2" borderId="6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3" fontId="16" fillId="0" borderId="20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left"/>
    </xf>
    <xf numFmtId="0" fontId="29" fillId="0" borderId="12" xfId="0" applyFont="1" applyBorder="1" applyAlignment="1">
      <alignment horizontal="left"/>
    </xf>
    <xf numFmtId="3" fontId="28" fillId="2" borderId="27" xfId="0" applyNumberFormat="1" applyFont="1" applyFill="1" applyBorder="1" applyAlignment="1">
      <alignment horizontal="left" vertical="center"/>
    </xf>
    <xf numFmtId="0" fontId="29" fillId="0" borderId="0" xfId="0" applyFont="1" applyAlignment="1">
      <alignment horizontal="left"/>
    </xf>
    <xf numFmtId="0" fontId="18" fillId="2" borderId="2" xfId="0" applyFont="1" applyFill="1" applyBorder="1" applyAlignment="1">
      <alignment horizontal="center" vertical="center"/>
    </xf>
    <xf numFmtId="3" fontId="4" fillId="2" borderId="20" xfId="0" applyNumberFormat="1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33" fillId="0" borderId="0" xfId="0" applyFont="1"/>
    <xf numFmtId="0" fontId="18" fillId="2" borderId="28" xfId="0" applyFont="1" applyFill="1" applyBorder="1" applyAlignment="1">
      <alignment horizontal="center" vertical="center"/>
    </xf>
    <xf numFmtId="3" fontId="4" fillId="2" borderId="20" xfId="0" applyNumberFormat="1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4" fillId="0" borderId="0" xfId="0" applyFont="1"/>
    <xf numFmtId="0" fontId="35" fillId="0" borderId="0" xfId="0" applyFont="1"/>
    <xf numFmtId="0" fontId="36" fillId="0" borderId="0" xfId="0" applyFont="1"/>
    <xf numFmtId="0" fontId="19" fillId="2" borderId="3" xfId="0" applyFont="1" applyFill="1" applyBorder="1" applyAlignment="1">
      <alignment horizontal="center" vertical="center"/>
    </xf>
    <xf numFmtId="49" fontId="17" fillId="0" borderId="0" xfId="0" applyNumberFormat="1" applyFont="1"/>
    <xf numFmtId="49" fontId="28" fillId="0" borderId="0" xfId="0" applyNumberFormat="1" applyFont="1"/>
    <xf numFmtId="0" fontId="3" fillId="2" borderId="22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12" fillId="0" borderId="0" xfId="1" applyFont="1" applyAlignment="1">
      <alignment horizontal="left"/>
    </xf>
    <xf numFmtId="0" fontId="3" fillId="2" borderId="31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3" fontId="2" fillId="3" borderId="26" xfId="0" applyNumberFormat="1" applyFont="1" applyFill="1" applyBorder="1" applyAlignment="1">
      <alignment horizontal="center" vertical="center"/>
    </xf>
    <xf numFmtId="3" fontId="8" fillId="3" borderId="33" xfId="0" applyNumberFormat="1" applyFont="1" applyFill="1" applyBorder="1" applyAlignment="1">
      <alignment horizontal="center" vertical="center"/>
    </xf>
    <xf numFmtId="0" fontId="12" fillId="0" borderId="0" xfId="4" applyFont="1" applyBorder="1"/>
    <xf numFmtId="0" fontId="7" fillId="0" borderId="0" xfId="4" applyFont="1" applyBorder="1"/>
    <xf numFmtId="0" fontId="0" fillId="0" borderId="34" xfId="0" applyBorder="1"/>
    <xf numFmtId="0" fontId="3" fillId="0" borderId="0" xfId="0" applyFont="1" applyAlignment="1">
      <alignment horizontal="center" vertical="center"/>
    </xf>
    <xf numFmtId="0" fontId="38" fillId="0" borderId="0" xfId="0" applyFont="1"/>
    <xf numFmtId="0" fontId="24" fillId="0" borderId="0" xfId="0" applyFont="1"/>
    <xf numFmtId="0" fontId="40" fillId="0" borderId="0" xfId="0" applyFont="1"/>
    <xf numFmtId="49" fontId="40" fillId="0" borderId="0" xfId="0" applyNumberFormat="1" applyFont="1"/>
    <xf numFmtId="0" fontId="40" fillId="0" borderId="0" xfId="0" applyFont="1" applyAlignment="1">
      <alignment horizontal="left" vertical="center"/>
    </xf>
    <xf numFmtId="0" fontId="40" fillId="0" borderId="0" xfId="0" applyFont="1" applyAlignment="1">
      <alignment horizontal="left" vertical="top"/>
    </xf>
    <xf numFmtId="0" fontId="39" fillId="0" borderId="0" xfId="0" applyFont="1"/>
    <xf numFmtId="0" fontId="44" fillId="0" borderId="12" xfId="0" applyFont="1" applyBorder="1"/>
    <xf numFmtId="0" fontId="45" fillId="0" borderId="0" xfId="0" applyFont="1" applyAlignment="1">
      <alignment horizontal="left" vertical="center"/>
    </xf>
    <xf numFmtId="49" fontId="24" fillId="0" borderId="0" xfId="0" applyNumberFormat="1" applyFont="1"/>
    <xf numFmtId="49" fontId="40" fillId="0" borderId="0" xfId="0" applyNumberFormat="1" applyFont="1" applyAlignment="1">
      <alignment horizontal="left" indent="3"/>
    </xf>
    <xf numFmtId="49" fontId="40" fillId="0" borderId="0" xfId="0" applyNumberFormat="1" applyFont="1" applyAlignment="1">
      <alignment horizontal="left" indent="8"/>
    </xf>
    <xf numFmtId="0" fontId="38" fillId="0" borderId="0" xfId="0" applyFont="1" applyAlignment="1">
      <alignment horizontal="left" vertical="top"/>
    </xf>
    <xf numFmtId="0" fontId="40" fillId="0" borderId="0" xfId="0" applyFont="1" applyAlignment="1">
      <alignment horizontal="left"/>
    </xf>
    <xf numFmtId="0" fontId="39" fillId="0" borderId="0" xfId="0" applyFont="1" applyAlignment="1">
      <alignment horizontal="left" indent="2"/>
    </xf>
    <xf numFmtId="49" fontId="40" fillId="0" borderId="0" xfId="0" applyNumberFormat="1" applyFont="1" applyAlignment="1">
      <alignment horizontal="left" indent="2"/>
    </xf>
    <xf numFmtId="0" fontId="40" fillId="0" borderId="0" xfId="0" applyFont="1" applyAlignment="1">
      <alignment horizontal="left" vertical="top" indent="3"/>
    </xf>
    <xf numFmtId="0" fontId="40" fillId="0" borderId="0" xfId="0" applyFont="1" applyAlignment="1">
      <alignment horizontal="left" indent="3"/>
    </xf>
    <xf numFmtId="0" fontId="24" fillId="0" borderId="0" xfId="0" applyFont="1" applyAlignment="1">
      <alignment horizontal="left"/>
    </xf>
    <xf numFmtId="49" fontId="40" fillId="0" borderId="0" xfId="0" applyNumberFormat="1" applyFont="1" applyAlignment="1">
      <alignment horizontal="left" indent="6"/>
    </xf>
    <xf numFmtId="49" fontId="40" fillId="0" borderId="19" xfId="0" applyNumberFormat="1" applyFont="1" applyBorder="1"/>
    <xf numFmtId="0" fontId="44" fillId="0" borderId="0" xfId="0" applyFont="1"/>
    <xf numFmtId="49" fontId="39" fillId="0" borderId="0" xfId="0" applyNumberFormat="1" applyFont="1"/>
    <xf numFmtId="49" fontId="24" fillId="0" borderId="0" xfId="0" applyNumberFormat="1" applyFont="1" applyAlignment="1">
      <alignment vertical="center"/>
    </xf>
    <xf numFmtId="49" fontId="40" fillId="0" borderId="0" xfId="0" applyNumberFormat="1" applyFont="1" applyAlignment="1">
      <alignment horizontal="left" vertical="center"/>
    </xf>
    <xf numFmtId="0" fontId="40" fillId="0" borderId="0" xfId="0" applyFont="1" applyAlignment="1">
      <alignment horizontal="left" indent="2"/>
    </xf>
    <xf numFmtId="0" fontId="2" fillId="0" borderId="0" xfId="0" applyFont="1" applyAlignment="1">
      <alignment horizontal="right"/>
    </xf>
    <xf numFmtId="0" fontId="51" fillId="0" borderId="0" xfId="0" applyFont="1" applyAlignment="1">
      <alignment horizontal="center" vertical="center"/>
    </xf>
    <xf numFmtId="0" fontId="52" fillId="0" borderId="0" xfId="0" applyFont="1"/>
    <xf numFmtId="0" fontId="53" fillId="0" borderId="0" xfId="0" applyFont="1"/>
    <xf numFmtId="0" fontId="7" fillId="0" borderId="0" xfId="0" applyFont="1" applyAlignment="1">
      <alignment horizontal="center" vertical="center"/>
    </xf>
    <xf numFmtId="0" fontId="52" fillId="5" borderId="45" xfId="0" applyFont="1" applyFill="1" applyBorder="1"/>
    <xf numFmtId="0" fontId="54" fillId="0" borderId="0" xfId="0" applyFont="1" applyAlignment="1">
      <alignment horizontal="center" vertical="center"/>
    </xf>
    <xf numFmtId="0" fontId="55" fillId="0" borderId="0" xfId="0" applyFont="1"/>
    <xf numFmtId="0" fontId="47" fillId="0" borderId="0" xfId="0" applyFont="1"/>
    <xf numFmtId="0" fontId="0" fillId="0" borderId="0" xfId="0" applyProtection="1"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48" fillId="0" borderId="0" xfId="0" applyFont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50" fillId="2" borderId="20" xfId="0" applyFont="1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" fontId="7" fillId="0" borderId="14" xfId="0" applyNumberFormat="1" applyFont="1" applyBorder="1" applyAlignment="1">
      <alignment horizontal="center" vertical="center"/>
    </xf>
    <xf numFmtId="3" fontId="7" fillId="0" borderId="26" xfId="0" applyNumberFormat="1" applyFont="1" applyBorder="1" applyAlignment="1">
      <alignment horizontal="center" vertical="center"/>
    </xf>
    <xf numFmtId="3" fontId="7" fillId="2" borderId="26" xfId="0" applyNumberFormat="1" applyFont="1" applyFill="1" applyBorder="1" applyAlignment="1">
      <alignment horizontal="center" vertical="center"/>
    </xf>
    <xf numFmtId="164" fontId="4" fillId="2" borderId="35" xfId="0" applyNumberFormat="1" applyFont="1" applyFill="1" applyBorder="1" applyAlignment="1">
      <alignment horizontal="center" vertical="center"/>
    </xf>
    <xf numFmtId="164" fontId="4" fillId="2" borderId="20" xfId="2" applyNumberFormat="1" applyFont="1" applyFill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3" fontId="7" fillId="2" borderId="14" xfId="0" applyNumberFormat="1" applyFont="1" applyFill="1" applyBorder="1" applyAlignment="1" applyProtection="1">
      <alignment horizontal="center" vertical="center"/>
      <protection locked="0"/>
    </xf>
    <xf numFmtId="3" fontId="7" fillId="2" borderId="1" xfId="0" applyNumberFormat="1" applyFont="1" applyFill="1" applyBorder="1" applyAlignment="1" applyProtection="1">
      <alignment horizontal="center" vertical="center"/>
      <protection locked="0"/>
    </xf>
    <xf numFmtId="3" fontId="7" fillId="2" borderId="10" xfId="0" applyNumberFormat="1" applyFont="1" applyFill="1" applyBorder="1" applyAlignment="1" applyProtection="1">
      <alignment horizontal="center" vertical="center"/>
      <protection locked="0"/>
    </xf>
    <xf numFmtId="3" fontId="7" fillId="2" borderId="36" xfId="0" applyNumberFormat="1" applyFont="1" applyFill="1" applyBorder="1" applyAlignment="1" applyProtection="1">
      <alignment horizontal="center" vertical="center"/>
      <protection locked="0"/>
    </xf>
    <xf numFmtId="3" fontId="7" fillId="2" borderId="37" xfId="0" applyNumberFormat="1" applyFont="1" applyFill="1" applyBorder="1" applyAlignment="1" applyProtection="1">
      <alignment horizontal="center" vertical="center"/>
      <protection locked="0"/>
    </xf>
    <xf numFmtId="3" fontId="7" fillId="2" borderId="26" xfId="0" applyNumberFormat="1" applyFont="1" applyFill="1" applyBorder="1" applyAlignment="1" applyProtection="1">
      <alignment horizontal="center" vertical="center"/>
      <protection locked="0"/>
    </xf>
    <xf numFmtId="3" fontId="7" fillId="0" borderId="10" xfId="0" applyNumberFormat="1" applyFont="1" applyBorder="1" applyAlignment="1" applyProtection="1">
      <alignment horizontal="center" vertical="center"/>
      <protection locked="0"/>
    </xf>
    <xf numFmtId="3" fontId="7" fillId="0" borderId="14" xfId="0" applyNumberFormat="1" applyFont="1" applyBorder="1" applyAlignment="1" applyProtection="1">
      <alignment horizontal="center" vertical="center"/>
      <protection locked="0"/>
    </xf>
    <xf numFmtId="3" fontId="8" fillId="2" borderId="20" xfId="0" applyNumberFormat="1" applyFont="1" applyFill="1" applyBorder="1" applyAlignment="1" applyProtection="1">
      <alignment horizontal="center" vertical="center"/>
      <protection locked="0"/>
    </xf>
    <xf numFmtId="3" fontId="7" fillId="2" borderId="20" xfId="0" applyNumberFormat="1" applyFont="1" applyFill="1" applyBorder="1" applyAlignment="1">
      <alignment horizontal="center" vertical="center"/>
    </xf>
    <xf numFmtId="3" fontId="50" fillId="2" borderId="20" xfId="0" applyNumberFormat="1" applyFont="1" applyFill="1" applyBorder="1" applyAlignment="1" applyProtection="1">
      <alignment horizontal="center" vertical="center"/>
      <protection locked="0"/>
    </xf>
    <xf numFmtId="3" fontId="7" fillId="2" borderId="38" xfId="0" applyNumberFormat="1" applyFont="1" applyFill="1" applyBorder="1" applyAlignment="1" applyProtection="1">
      <alignment horizontal="center" vertical="center"/>
      <protection locked="0"/>
    </xf>
    <xf numFmtId="3" fontId="7" fillId="2" borderId="39" xfId="0" applyNumberFormat="1" applyFont="1" applyFill="1" applyBorder="1" applyAlignment="1" applyProtection="1">
      <alignment horizontal="center" vertical="center"/>
      <protection locked="0"/>
    </xf>
    <xf numFmtId="3" fontId="7" fillId="2" borderId="40" xfId="0" applyNumberFormat="1" applyFont="1" applyFill="1" applyBorder="1" applyAlignment="1" applyProtection="1">
      <alignment horizontal="center" vertical="center"/>
      <protection locked="0"/>
    </xf>
    <xf numFmtId="3" fontId="7" fillId="2" borderId="41" xfId="0" applyNumberFormat="1" applyFont="1" applyFill="1" applyBorder="1" applyAlignment="1" applyProtection="1">
      <alignment horizontal="center" vertical="center"/>
      <protection locked="0"/>
    </xf>
    <xf numFmtId="3" fontId="7" fillId="2" borderId="33" xfId="0" applyNumberFormat="1" applyFont="1" applyFill="1" applyBorder="1" applyAlignment="1" applyProtection="1">
      <alignment horizontal="center" vertical="center"/>
      <protection locked="0"/>
    </xf>
    <xf numFmtId="3" fontId="7" fillId="2" borderId="10" xfId="0" applyNumberFormat="1" applyFont="1" applyFill="1" applyBorder="1" applyAlignment="1">
      <alignment horizontal="center" vertical="center"/>
    </xf>
    <xf numFmtId="3" fontId="4" fillId="2" borderId="42" xfId="0" applyNumberFormat="1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 applyProtection="1">
      <alignment horizontal="center" vertical="center"/>
      <protection locked="0"/>
    </xf>
    <xf numFmtId="0" fontId="18" fillId="2" borderId="20" xfId="0" applyFont="1" applyFill="1" applyBorder="1" applyAlignment="1" applyProtection="1">
      <alignment horizontal="center" vertical="center"/>
      <protection locked="0"/>
    </xf>
    <xf numFmtId="0" fontId="7" fillId="2" borderId="36" xfId="0" applyFont="1" applyFill="1" applyBorder="1" applyAlignment="1" applyProtection="1">
      <alignment horizontal="center" vertical="center"/>
      <protection locked="0"/>
    </xf>
    <xf numFmtId="3" fontId="2" fillId="2" borderId="0" xfId="0" applyNumberFormat="1" applyFont="1" applyFill="1" applyAlignment="1">
      <alignment horizontal="center" vertical="center"/>
    </xf>
    <xf numFmtId="0" fontId="3" fillId="2" borderId="6" xfId="0" applyFont="1" applyFill="1" applyBorder="1" applyAlignment="1">
      <alignment horizontal="right"/>
    </xf>
    <xf numFmtId="49" fontId="3" fillId="2" borderId="6" xfId="0" applyNumberFormat="1" applyFont="1" applyFill="1" applyBorder="1" applyAlignment="1">
      <alignment horizontal="right"/>
    </xf>
    <xf numFmtId="0" fontId="3" fillId="2" borderId="6" xfId="0" applyFont="1" applyFill="1" applyBorder="1" applyAlignment="1">
      <alignment horizontal="right" vertical="center"/>
    </xf>
    <xf numFmtId="49" fontId="3" fillId="2" borderId="6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/>
    </xf>
    <xf numFmtId="0" fontId="3" fillId="2" borderId="43" xfId="0" applyFont="1" applyFill="1" applyBorder="1" applyAlignment="1">
      <alignment horizontal="right"/>
    </xf>
    <xf numFmtId="0" fontId="12" fillId="2" borderId="6" xfId="0" applyFont="1" applyFill="1" applyBorder="1" applyAlignment="1">
      <alignment horizontal="left" vertical="center"/>
    </xf>
    <xf numFmtId="0" fontId="3" fillId="0" borderId="6" xfId="0" applyFont="1" applyBorder="1"/>
    <xf numFmtId="0" fontId="39" fillId="0" borderId="0" xfId="0" applyFont="1" applyAlignment="1">
      <alignment wrapText="1"/>
    </xf>
    <xf numFmtId="0" fontId="23" fillId="2" borderId="6" xfId="0" applyFont="1" applyFill="1" applyBorder="1" applyAlignment="1">
      <alignment horizontal="left" vertical="top"/>
    </xf>
    <xf numFmtId="0" fontId="38" fillId="0" borderId="0" xfId="0" applyFont="1" applyAlignment="1">
      <alignment horizontal="left" vertical="top" wrapText="1"/>
    </xf>
    <xf numFmtId="0" fontId="7" fillId="0" borderId="0" xfId="4" applyFont="1" applyBorder="1" applyAlignment="1">
      <alignment horizontal="left" indent="2"/>
    </xf>
    <xf numFmtId="0" fontId="7" fillId="0" borderId="0" xfId="4" applyFont="1" applyBorder="1" applyAlignment="1">
      <alignment horizontal="left" indent="3"/>
    </xf>
    <xf numFmtId="0" fontId="7" fillId="0" borderId="0" xfId="0" applyFont="1" applyAlignment="1">
      <alignment horizontal="left" indent="5"/>
    </xf>
    <xf numFmtId="0" fontId="7" fillId="0" borderId="19" xfId="0" applyFont="1" applyBorder="1" applyAlignment="1">
      <alignment horizontal="left" indent="5"/>
    </xf>
    <xf numFmtId="0" fontId="25" fillId="2" borderId="6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 indent="2"/>
    </xf>
    <xf numFmtId="0" fontId="49" fillId="0" borderId="0" xfId="0" applyFont="1" applyAlignment="1">
      <alignment horizontal="center" vertical="center" wrapText="1"/>
    </xf>
    <xf numFmtId="0" fontId="13" fillId="0" borderId="0" xfId="0" applyFont="1" applyProtection="1">
      <protection locked="0"/>
    </xf>
    <xf numFmtId="0" fontId="26" fillId="0" borderId="0" xfId="0" applyFont="1" applyProtection="1">
      <protection locked="0"/>
    </xf>
    <xf numFmtId="0" fontId="19" fillId="0" borderId="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44" xfId="0" applyFont="1" applyBorder="1" applyAlignment="1">
      <alignment horizontal="center" vertical="top"/>
    </xf>
  </cellXfs>
  <cellStyles count="5">
    <cellStyle name="Обычный" xfId="0" builtinId="0"/>
    <cellStyle name="Обычный_2СП" xfId="1"/>
    <cellStyle name="Процентный" xfId="2" builtinId="5"/>
    <cellStyle name="Стиль 1" xfId="3"/>
    <cellStyle name="Стиль 2" xfId="4"/>
  </cellStyles>
  <dxfs count="139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  <name val="Cambria"/>
        <scheme val="none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  <name val="Cambria"/>
        <scheme val="none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  <name val="Cambria"/>
        <scheme val="none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  <name val="Cambria"/>
        <scheme val="none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CC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  <name val="Cambria"/>
        <scheme val="none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  <name val="Cambria"/>
        <scheme val="none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2D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2"/>
  <sheetViews>
    <sheetView tabSelected="1" topLeftCell="A199" zoomScaleSheetLayoutView="80" workbookViewId="0">
      <selection activeCell="D63" sqref="D63"/>
    </sheetView>
  </sheetViews>
  <sheetFormatPr defaultColWidth="8.85546875" defaultRowHeight="12.75"/>
  <cols>
    <col min="1" max="1" width="8.7109375" style="2" customWidth="1"/>
    <col min="2" max="2" width="92.7109375" customWidth="1"/>
    <col min="3" max="3" width="8.42578125" style="12" customWidth="1"/>
    <col min="4" max="4" width="11.28515625" style="9" customWidth="1"/>
    <col min="5" max="5" width="5" hidden="1" customWidth="1"/>
    <col min="6" max="6" width="13.140625" customWidth="1"/>
  </cols>
  <sheetData>
    <row r="1" spans="1:8">
      <c r="A1"/>
      <c r="B1" s="1" t="s">
        <v>330</v>
      </c>
      <c r="C1"/>
      <c r="D1" s="142" t="s">
        <v>30</v>
      </c>
    </row>
    <row r="2" spans="1:8">
      <c r="A2" s="191">
        <f>E222</f>
        <v>7</v>
      </c>
      <c r="B2" s="1" t="s">
        <v>329</v>
      </c>
      <c r="C2"/>
      <c r="D2"/>
    </row>
    <row r="3" spans="1:8">
      <c r="A3"/>
      <c r="B3" s="3"/>
      <c r="C3"/>
      <c r="D3"/>
    </row>
    <row r="4" spans="1:8" ht="15.75">
      <c r="A4" s="213" t="s">
        <v>335</v>
      </c>
      <c r="B4" s="213"/>
      <c r="C4" s="213"/>
      <c r="D4" s="213"/>
    </row>
    <row r="5" spans="1:8" ht="15.75">
      <c r="A5" s="213" t="s">
        <v>156</v>
      </c>
      <c r="B5" s="213"/>
      <c r="C5" s="213"/>
      <c r="D5" s="213"/>
    </row>
    <row r="6" spans="1:8" ht="15.75">
      <c r="A6" s="214" t="s">
        <v>336</v>
      </c>
      <c r="B6" s="214"/>
      <c r="C6" s="214"/>
      <c r="D6" s="214"/>
    </row>
    <row r="7" spans="1:8" ht="38.450000000000003" customHeight="1">
      <c r="A7" s="212"/>
      <c r="B7" s="212"/>
      <c r="C7" s="212"/>
      <c r="D7" s="212"/>
      <c r="E7" s="115">
        <f>COUNTA(A7)</f>
        <v>0</v>
      </c>
      <c r="F7" s="143" t="str">
        <f>IF(E7=1," ","Не заполнено")</f>
        <v>Не заполнено</v>
      </c>
    </row>
    <row r="8" spans="1:8" ht="17.45" customHeight="1" thickBot="1">
      <c r="A8" s="215" t="s">
        <v>157</v>
      </c>
      <c r="B8" s="215"/>
      <c r="C8" s="215"/>
      <c r="D8" s="215"/>
    </row>
    <row r="9" spans="1:8" s="75" customFormat="1" ht="18.75">
      <c r="A9" s="38" t="s">
        <v>0</v>
      </c>
      <c r="B9" s="72" t="s">
        <v>89</v>
      </c>
      <c r="C9" s="73"/>
      <c r="D9" s="74"/>
    </row>
    <row r="10" spans="1:8" s="53" customFormat="1" ht="17.25" thickBot="1">
      <c r="A10" s="40" t="s">
        <v>1</v>
      </c>
      <c r="B10" s="55" t="s">
        <v>132</v>
      </c>
      <c r="C10" s="67"/>
      <c r="D10" s="66" t="s">
        <v>20</v>
      </c>
    </row>
    <row r="11" spans="1:8" s="53" customFormat="1" ht="18.600000000000001" customHeight="1" thickBot="1">
      <c r="A11" s="68"/>
      <c r="B11" s="116" t="s">
        <v>150</v>
      </c>
      <c r="C11" s="107" t="s">
        <v>2</v>
      </c>
      <c r="D11" s="56">
        <f>D12+D13+D14+D16+D17</f>
        <v>1</v>
      </c>
    </row>
    <row r="12" spans="1:8" s="46" customFormat="1" ht="16.5" thickBot="1">
      <c r="A12" s="207" t="s">
        <v>3</v>
      </c>
      <c r="B12" s="117" t="s">
        <v>291</v>
      </c>
      <c r="C12" s="76"/>
      <c r="D12" s="77"/>
      <c r="E12" s="115">
        <f t="shared" ref="E12:E17" si="0">COUNTA(D12)</f>
        <v>0</v>
      </c>
      <c r="F12" s="143" t="str">
        <f t="shared" ref="F12:F17" si="1">IF(E12=1," ","Не заполнено")</f>
        <v>Не заполнено</v>
      </c>
      <c r="G12" s="144">
        <f>IF(D12-D20&gt;=0,,"'НЕПРАВИЛЬНО! п.п.1.1.1. не может быть меньше п.п.1.2.1.!")</f>
        <v>0</v>
      </c>
    </row>
    <row r="13" spans="1:8" s="46" customFormat="1" ht="16.5" thickBot="1">
      <c r="A13" s="207" t="s">
        <v>4</v>
      </c>
      <c r="B13" s="117" t="s">
        <v>90</v>
      </c>
      <c r="C13" s="76"/>
      <c r="D13" s="77">
        <v>1</v>
      </c>
      <c r="E13" s="115">
        <f t="shared" si="0"/>
        <v>1</v>
      </c>
      <c r="F13" s="143" t="str">
        <f t="shared" si="1"/>
        <v xml:space="preserve"> </v>
      </c>
      <c r="G13" s="144">
        <f>IF(D13-D24&gt;=0,,"'НЕПРАВИЛЬНО! п.п.1.1.2. не может быть меньше п.п.1.2.2.!")</f>
        <v>0</v>
      </c>
      <c r="H13"/>
    </row>
    <row r="14" spans="1:8" s="46" customFormat="1" ht="16.5" thickBot="1">
      <c r="A14" s="207" t="s">
        <v>5</v>
      </c>
      <c r="B14" s="117" t="s">
        <v>292</v>
      </c>
      <c r="C14" s="76"/>
      <c r="D14" s="77"/>
      <c r="E14" s="115">
        <f t="shared" si="0"/>
        <v>0</v>
      </c>
      <c r="F14" s="143" t="str">
        <f t="shared" si="1"/>
        <v>Не заполнено</v>
      </c>
      <c r="G14" s="144">
        <f>IF(D14-D28&gt;=0,,"'НЕПРАВИЛЬНО! п.п.1.1.3. не может быть меньше п.п.1.2.3.!")</f>
        <v>0</v>
      </c>
      <c r="H14"/>
    </row>
    <row r="15" spans="1:8" ht="16.5" thickBot="1">
      <c r="A15" s="192" t="s">
        <v>268</v>
      </c>
      <c r="B15" s="208" t="s">
        <v>99</v>
      </c>
      <c r="C15" s="4"/>
      <c r="D15" s="176"/>
      <c r="E15" s="115">
        <f t="shared" si="0"/>
        <v>0</v>
      </c>
      <c r="F15" s="143" t="str">
        <f t="shared" si="1"/>
        <v>Не заполнено</v>
      </c>
      <c r="G15" s="144">
        <f>IF(D15-D33&gt;=0,,"'НЕПРАВИЛЬНО! п.п.1.1.3. в т.ч. не может быть меньше п.п.1.2.3. в т.ч.!")</f>
        <v>0</v>
      </c>
    </row>
    <row r="16" spans="1:8" s="46" customFormat="1" ht="16.5" thickBot="1">
      <c r="A16" s="39" t="s">
        <v>32</v>
      </c>
      <c r="B16" s="117" t="s">
        <v>101</v>
      </c>
      <c r="C16" s="76"/>
      <c r="D16" s="77"/>
      <c r="E16" s="115">
        <f t="shared" si="0"/>
        <v>0</v>
      </c>
      <c r="F16" s="143" t="str">
        <f t="shared" si="1"/>
        <v>Не заполнено</v>
      </c>
      <c r="G16" s="144">
        <f>IF(D16-D38&gt;=0,,"'НЕПРАВИЛЬНО! п.п.1.1.4. не может быть меньше п.п.1.2.4.!")</f>
        <v>0</v>
      </c>
    </row>
    <row r="17" spans="1:8" s="46" customFormat="1" ht="16.5" thickBot="1">
      <c r="A17" s="39" t="s">
        <v>97</v>
      </c>
      <c r="B17" s="117" t="s">
        <v>293</v>
      </c>
      <c r="C17" s="78"/>
      <c r="D17" s="77"/>
      <c r="E17" s="115">
        <f t="shared" si="0"/>
        <v>0</v>
      </c>
      <c r="F17" s="143" t="str">
        <f t="shared" si="1"/>
        <v>Не заполнено</v>
      </c>
      <c r="G17" s="144">
        <f>IF(D17-D42&gt;=0,,"'НЕПРАВИЛЬНО! п.п.1.1.5. не может быть меньше п.п.1.2.5.!")</f>
        <v>0</v>
      </c>
    </row>
    <row r="18" spans="1:8" s="53" customFormat="1" ht="17.25" customHeight="1" thickBot="1">
      <c r="A18" s="64" t="s">
        <v>6</v>
      </c>
      <c r="B18" s="116" t="s">
        <v>133</v>
      </c>
      <c r="C18" s="65"/>
      <c r="D18" s="66" t="s">
        <v>20</v>
      </c>
    </row>
    <row r="19" spans="1:8" s="53" customFormat="1" ht="18" customHeight="1" thickBot="1">
      <c r="A19" s="69"/>
      <c r="B19" s="116" t="s">
        <v>294</v>
      </c>
      <c r="C19" s="70"/>
      <c r="D19" s="71">
        <f>D20+D24+D28+D38+D42</f>
        <v>0</v>
      </c>
    </row>
    <row r="20" spans="1:8" s="46" customFormat="1" ht="16.5" thickBot="1">
      <c r="A20" s="207" t="s">
        <v>65</v>
      </c>
      <c r="B20" s="117" t="s">
        <v>295</v>
      </c>
      <c r="C20" s="76"/>
      <c r="D20" s="77"/>
      <c r="E20" s="115">
        <f t="shared" ref="E20:E45" si="2">COUNTA(D20)</f>
        <v>0</v>
      </c>
      <c r="F20" s="143" t="str">
        <f t="shared" ref="F20:F45" si="3">IF(E20=1," ","Не заполнено")</f>
        <v>Не заполнено</v>
      </c>
      <c r="G20" s="144">
        <f>IF(D20-D12&lt;=0,,"'НЕПРАВИЛЬНО! п.п.1.2.1. не может быть больше п.п.1.1.1.!")</f>
        <v>0</v>
      </c>
    </row>
    <row r="21" spans="1:8" ht="15">
      <c r="A21" s="192" t="s">
        <v>265</v>
      </c>
      <c r="B21" s="118" t="s">
        <v>112</v>
      </c>
      <c r="C21" s="109" t="s">
        <v>2</v>
      </c>
      <c r="D21" s="177"/>
      <c r="E21" s="115">
        <f t="shared" si="2"/>
        <v>0</v>
      </c>
      <c r="F21" s="143" t="str">
        <f t="shared" si="3"/>
        <v>Не заполнено</v>
      </c>
      <c r="G21" s="144">
        <f>IF(D21-D56&gt;=0,,"'НЕПРАВИЛЬНО! п.п.1.2.1. (в них: работающих) не может быть меньше п.п.2.1.3. (в них: чл. Профсоюза)!")</f>
        <v>0</v>
      </c>
    </row>
    <row r="22" spans="1:8" ht="15">
      <c r="A22" s="192" t="s">
        <v>266</v>
      </c>
      <c r="B22" s="118" t="s">
        <v>64</v>
      </c>
      <c r="C22" s="15"/>
      <c r="D22" s="178"/>
      <c r="E22" s="115">
        <f t="shared" si="2"/>
        <v>0</v>
      </c>
      <c r="F22" s="143" t="str">
        <f t="shared" si="3"/>
        <v>Не заполнено</v>
      </c>
      <c r="G22" s="144">
        <f>IF(D22-D57&gt;=0,,"'НЕПРАВИЛЬНО! п.п.1.2.1. (в т.ч.: пед. работников) не может быть меньше п.п.2.1.3. (в т.ч.: пед. работников)!")</f>
        <v>0</v>
      </c>
    </row>
    <row r="23" spans="1:8" ht="15.75" thickBot="1">
      <c r="A23" s="192" t="s">
        <v>267</v>
      </c>
      <c r="B23" s="118" t="s">
        <v>158</v>
      </c>
      <c r="C23" s="15"/>
      <c r="D23" s="178"/>
      <c r="E23" s="115">
        <f t="shared" si="2"/>
        <v>0</v>
      </c>
      <c r="F23" s="143" t="str">
        <f t="shared" si="3"/>
        <v>Не заполнено</v>
      </c>
      <c r="G23" s="144">
        <f>IF(D23-D58&gt;=0,,"'НЕПРАВИЛЬНО! п.п.1.2.1. (из них: молодежи из пед. раб.) не может быть меньше п.п.2.1.3.  (из них: молодежи из пед. раб.)!")</f>
        <v>0</v>
      </c>
    </row>
    <row r="24" spans="1:8" s="46" customFormat="1" ht="16.5" thickBot="1">
      <c r="A24" s="207" t="s">
        <v>66</v>
      </c>
      <c r="B24" s="117" t="s">
        <v>91</v>
      </c>
      <c r="C24" s="76"/>
      <c r="D24" s="77"/>
      <c r="E24" s="115">
        <f t="shared" si="2"/>
        <v>0</v>
      </c>
      <c r="F24" s="143" t="str">
        <f t="shared" si="3"/>
        <v>Не заполнено</v>
      </c>
      <c r="G24" s="144">
        <f>IF(D24-D13&lt;=0,,"'НЕПРАВИЛЬНО! п.п.1.2.2. не может быть больше п.п.1.1.2.!")</f>
        <v>0</v>
      </c>
    </row>
    <row r="25" spans="1:8" ht="15">
      <c r="A25" s="192" t="s">
        <v>262</v>
      </c>
      <c r="B25" s="118" t="s">
        <v>78</v>
      </c>
      <c r="C25" s="109" t="s">
        <v>2</v>
      </c>
      <c r="D25" s="177">
        <v>14</v>
      </c>
      <c r="E25" s="115">
        <f t="shared" si="2"/>
        <v>1</v>
      </c>
      <c r="F25" s="143" t="str">
        <f t="shared" si="3"/>
        <v xml:space="preserve"> </v>
      </c>
      <c r="G25" s="144">
        <f>IF(D25-D61&gt;=0,,"'НЕПРАВИЛЬНО! п.п.1.2.2. (в них: работающих) не может быть меньше п.п.2.1.4. (в них: чл. Профсоюза)!")</f>
        <v>0</v>
      </c>
    </row>
    <row r="26" spans="1:8" ht="15">
      <c r="A26" s="192" t="s">
        <v>263</v>
      </c>
      <c r="B26" s="118" t="s">
        <v>64</v>
      </c>
      <c r="C26" s="15"/>
      <c r="D26" s="178">
        <v>4</v>
      </c>
      <c r="E26" s="115">
        <f t="shared" si="2"/>
        <v>1</v>
      </c>
      <c r="F26" s="143" t="str">
        <f t="shared" si="3"/>
        <v xml:space="preserve"> </v>
      </c>
      <c r="G26" s="144">
        <f>IF(D26-D62&gt;=0,,"'НЕПРАВИЛЬНО! п.п.1.2.2. (в т.ч.: пед. работников) не может быть меньше п.п.2.1.4. (в т.ч.: пед. работников)!")</f>
        <v>0</v>
      </c>
    </row>
    <row r="27" spans="1:8" ht="15.75" thickBot="1">
      <c r="A27" s="192" t="s">
        <v>264</v>
      </c>
      <c r="B27" s="118" t="s">
        <v>159</v>
      </c>
      <c r="C27" s="15"/>
      <c r="D27" s="179">
        <v>1</v>
      </c>
      <c r="E27" s="115">
        <f t="shared" si="2"/>
        <v>1</v>
      </c>
      <c r="F27" s="143" t="str">
        <f t="shared" si="3"/>
        <v xml:space="preserve"> </v>
      </c>
      <c r="G27" s="144">
        <f>IF(D27-D63&gt;=0,,"'НЕПРАВИЛЬНО! п.п.1.2.2. (из них: молодежи из пед. раб.) не может быть меньше п.п.2.1.4. (из них: молодежи из пед. раб.)!")</f>
        <v>0</v>
      </c>
    </row>
    <row r="28" spans="1:8" s="46" customFormat="1" ht="16.5" thickBot="1">
      <c r="A28" s="207" t="s">
        <v>67</v>
      </c>
      <c r="B28" s="117" t="s">
        <v>296</v>
      </c>
      <c r="C28" s="78"/>
      <c r="D28" s="77"/>
      <c r="E28" s="115">
        <f t="shared" si="2"/>
        <v>0</v>
      </c>
      <c r="F28" s="143" t="str">
        <f t="shared" si="3"/>
        <v>Не заполнено</v>
      </c>
      <c r="G28" s="144">
        <f>IF(D28-D14&lt;=0,,"'НЕПРАВИЛЬНО! п.п.1.2.3. не может быть больше п.п.1.1.3. !")</f>
        <v>0</v>
      </c>
      <c r="H28"/>
    </row>
    <row r="29" spans="1:8" ht="15">
      <c r="A29" s="192" t="s">
        <v>257</v>
      </c>
      <c r="B29" s="119" t="s">
        <v>79</v>
      </c>
      <c r="C29" s="109" t="s">
        <v>2</v>
      </c>
      <c r="D29" s="177"/>
      <c r="E29" s="115">
        <f t="shared" si="2"/>
        <v>0</v>
      </c>
      <c r="F29" s="143" t="str">
        <f t="shared" si="3"/>
        <v>Не заполнено</v>
      </c>
      <c r="G29" s="144">
        <f>IF(D29-(D68+D74)&gt;=0,,"'НЕПРАВИЛЬНО! п.п.1.2.3. (в них: работающих) не может быть меньше суммы ((п.п.2.1.5. а) (в них: чл.Профсоюза работающих)+п.п.2.1.5. б) (в них: чл. Профсоюза))!")</f>
        <v>0</v>
      </c>
    </row>
    <row r="30" spans="1:8" ht="15">
      <c r="A30" s="192" t="s">
        <v>258</v>
      </c>
      <c r="B30" s="119" t="s">
        <v>64</v>
      </c>
      <c r="C30" s="23"/>
      <c r="D30" s="178"/>
      <c r="E30" s="115">
        <f t="shared" si="2"/>
        <v>0</v>
      </c>
      <c r="F30" s="143" t="str">
        <f t="shared" si="3"/>
        <v>Не заполнено</v>
      </c>
      <c r="G30" s="144">
        <f>IF(D30-(D69+D75)&gt;=0,,"'НЕПРАВИЛЬНО! п.п.1.2.3. (в т.ч.: пед. работников) не может быть меньше суммы ((п.п.2.1.5. а) (в т.ч.: пед. работников)+п.п.2.1.5. б) (в т.ч.: пед. работников))!")</f>
        <v>0</v>
      </c>
    </row>
    <row r="31" spans="1:8" ht="15">
      <c r="A31" s="192" t="s">
        <v>259</v>
      </c>
      <c r="B31" s="118" t="s">
        <v>160</v>
      </c>
      <c r="C31" s="23"/>
      <c r="D31" s="178"/>
      <c r="E31" s="115">
        <f t="shared" si="2"/>
        <v>0</v>
      </c>
      <c r="F31" s="143" t="str">
        <f t="shared" si="3"/>
        <v>Не заполнено</v>
      </c>
      <c r="G31" s="144">
        <f>IF(D31-(D70+D76)&gt;=0,,"'НЕПРАВИЛЬНО! п.п.1.2.3. (из них: молодежи из пед. раб.) не может быть меньше суммы ((п.п.2.1.5. а) (из них: молодежи из пед. раб.)+п.п.2.1.5. б) (из них: молодежи из пед.раб.))!")</f>
        <v>0</v>
      </c>
    </row>
    <row r="32" spans="1:8" ht="15.75" thickBot="1">
      <c r="A32" s="192" t="s">
        <v>260</v>
      </c>
      <c r="B32" s="119" t="s">
        <v>71</v>
      </c>
      <c r="C32" s="23"/>
      <c r="D32" s="178"/>
      <c r="E32" s="115">
        <f t="shared" si="2"/>
        <v>0</v>
      </c>
      <c r="F32" s="143" t="str">
        <f t="shared" si="3"/>
        <v>Не заполнено</v>
      </c>
      <c r="G32" s="144">
        <f>IF(D32-(D71+D79)&gt;=0,,"'НЕПРАВИЛЬНО! п.п.1.2.3. (в них: обуч.) не может быть меньше суммы ((п.п.2.1.5. а) (в них: обуч.)+п.п.2.1.5. в) (в них: чл. Профсоюза))!")</f>
        <v>0</v>
      </c>
    </row>
    <row r="33" spans="1:7" ht="16.5" thickBot="1">
      <c r="A33" s="192" t="s">
        <v>261</v>
      </c>
      <c r="B33" s="124" t="s">
        <v>256</v>
      </c>
      <c r="C33" s="4"/>
      <c r="D33" s="176"/>
      <c r="E33" s="115">
        <f t="shared" si="2"/>
        <v>0</v>
      </c>
      <c r="F33" s="143" t="str">
        <f>IF(E33=1," ","Не заполнено")</f>
        <v>Не заполнено</v>
      </c>
      <c r="G33" s="144">
        <f>IF(D33-D15&lt;=0,,"'НЕПРАВИЛЬНО! п.п.1.2.3. в т.ч. не может быть больше п.п.1.1.3. в т.ч. !")</f>
        <v>0</v>
      </c>
    </row>
    <row r="34" spans="1:7" ht="15">
      <c r="A34" s="192" t="s">
        <v>252</v>
      </c>
      <c r="B34" s="120" t="s">
        <v>78</v>
      </c>
      <c r="C34" s="13"/>
      <c r="D34" s="180"/>
      <c r="E34" s="115">
        <f t="shared" si="2"/>
        <v>0</v>
      </c>
      <c r="F34" s="143" t="str">
        <f>IF(E34=1," ","Не заполнено")</f>
        <v>Не заполнено</v>
      </c>
      <c r="G34" s="144">
        <f>IF(D34-(D83+D89)&gt;=0,,"'НЕПРАВИЛЬНО! п.п.1.2.3. (в них: работающих) не может быть меньше суммы ((п.п.2.1.5. а) (в них: чл. Профсоюза работающих)+п.п.2.1.5. б) (в них: чл. Профсоюза))!")</f>
        <v>0</v>
      </c>
    </row>
    <row r="35" spans="1:7" ht="15">
      <c r="A35" s="192" t="s">
        <v>253</v>
      </c>
      <c r="B35" s="120" t="s">
        <v>64</v>
      </c>
      <c r="C35" s="13"/>
      <c r="D35" s="178"/>
      <c r="E35" s="115">
        <f t="shared" si="2"/>
        <v>0</v>
      </c>
      <c r="F35" s="143" t="str">
        <f>IF(E35=1," ","Не заполнено")</f>
        <v>Не заполнено</v>
      </c>
      <c r="G35" s="144">
        <f>IF(D35-(D84+D90)&gt;=0,,"'НЕПРАВИЛЬНО! п.п.1.2.3. (в т.ч. пед. работников) не может быть меньше суммы ((п.п.2.1.5. а) (в т.ч. пед. работников)+п.п.2.1.5. б) (в т.ч. пед. работников))!")</f>
        <v>0</v>
      </c>
    </row>
    <row r="36" spans="1:7" ht="15">
      <c r="A36" s="192" t="s">
        <v>254</v>
      </c>
      <c r="B36" s="118" t="s">
        <v>158</v>
      </c>
      <c r="C36" s="13"/>
      <c r="D36" s="179"/>
      <c r="E36" s="115">
        <f t="shared" si="2"/>
        <v>0</v>
      </c>
      <c r="F36" s="143" t="str">
        <f>IF(E36=1," ","Не заполнено")</f>
        <v>Не заполнено</v>
      </c>
      <c r="G36" s="144">
        <f>IF(D36-(D85+D91)&gt;=0,,"'НЕПРАВИЛЬНО! п.п.1.2.3. (из них: молодежи из пед. раб.) не может быть меньше суммы ((п.п.2.1.5. а) из них: молодежи из пед. раб.)+п.п.2.1.5. б) (из них: молодежи из пед.раб.))!")</f>
        <v>0</v>
      </c>
    </row>
    <row r="37" spans="1:7" ht="15.75" thickBot="1">
      <c r="A37" s="192" t="s">
        <v>255</v>
      </c>
      <c r="B37" s="121" t="s">
        <v>297</v>
      </c>
      <c r="C37" s="14"/>
      <c r="D37" s="179"/>
      <c r="E37" s="115">
        <f t="shared" si="2"/>
        <v>0</v>
      </c>
      <c r="F37" s="143" t="str">
        <f>IF(E37=1," ","Не заполнено")</f>
        <v>Не заполнено</v>
      </c>
      <c r="G37" s="144">
        <f>IF(D37-(D86+D94)&gt;=0,,"'НЕПРАВИЛЬНО! п.п.1.2.3. (в них: обуч.) не может быть меньше суммы ((п.п.2.1.5. а) (в них: обуч.)+п.п.2.1.5. в) (в них: чл. Профсоюза))!")</f>
        <v>0</v>
      </c>
    </row>
    <row r="38" spans="1:7" s="46" customFormat="1" ht="16.5" thickBot="1">
      <c r="A38" s="39" t="s">
        <v>68</v>
      </c>
      <c r="B38" s="117" t="s">
        <v>101</v>
      </c>
      <c r="C38" s="76"/>
      <c r="D38" s="77"/>
      <c r="E38" s="115">
        <f t="shared" si="2"/>
        <v>0</v>
      </c>
      <c r="F38" s="143" t="str">
        <f t="shared" si="3"/>
        <v>Не заполнено</v>
      </c>
      <c r="G38" s="144">
        <f>IF(D38-D16&lt;=0,,"'НЕПРАВИЛЬНО! п.п.1.2.4. не может быть больше п.п.1.1.4. !")</f>
        <v>0</v>
      </c>
    </row>
    <row r="39" spans="1:7" ht="15">
      <c r="A39" s="192" t="s">
        <v>249</v>
      </c>
      <c r="B39" s="118" t="s">
        <v>78</v>
      </c>
      <c r="C39" s="109" t="s">
        <v>2</v>
      </c>
      <c r="D39" s="177"/>
      <c r="E39" s="115">
        <f t="shared" si="2"/>
        <v>0</v>
      </c>
      <c r="F39" s="143" t="str">
        <f t="shared" si="3"/>
        <v>Не заполнено</v>
      </c>
      <c r="G39" s="144">
        <f>IF(D39-D96&gt;=0,,"'НЕПРАВИЛЬНО! п.п.1.2.4. (в них: работающих) не может быть меньше п.п.2.1.6. (в них: чл. Профсоюза)!")</f>
        <v>0</v>
      </c>
    </row>
    <row r="40" spans="1:7" ht="15">
      <c r="A40" s="192" t="s">
        <v>250</v>
      </c>
      <c r="B40" s="118" t="s">
        <v>64</v>
      </c>
      <c r="C40" s="13"/>
      <c r="D40" s="178"/>
      <c r="E40" s="115">
        <f t="shared" si="2"/>
        <v>0</v>
      </c>
      <c r="F40" s="143" t="str">
        <f t="shared" si="3"/>
        <v>Не заполнено</v>
      </c>
      <c r="G40" s="144">
        <f>IF(D40-D97&gt;=0,,"'НЕПРАВИЛЬНО! п.п.1.2.4. (в т.ч.: пед. работников) не может быть меньше п.п.2.1.6. (в т.ч.: пед. работников)!")</f>
        <v>0</v>
      </c>
    </row>
    <row r="41" spans="1:7" ht="15.75" thickBot="1">
      <c r="A41" s="192" t="s">
        <v>251</v>
      </c>
      <c r="B41" s="118" t="s">
        <v>158</v>
      </c>
      <c r="C41" s="13"/>
      <c r="D41" s="179"/>
      <c r="E41" s="115">
        <f t="shared" si="2"/>
        <v>0</v>
      </c>
      <c r="F41" s="143" t="str">
        <f t="shared" si="3"/>
        <v>Не заполнено</v>
      </c>
      <c r="G41" s="144">
        <f>IF(D41-D98=0,,"'НЕПРАВИЛЬНО! п.п.1.2.4. (из них: молодежи из пед. раб.) не может быть меньше п.п.2.1.6. (из них: молодежи из пед. раб.)!")</f>
        <v>0</v>
      </c>
    </row>
    <row r="42" spans="1:7" s="80" customFormat="1" ht="15" customHeight="1" thickBot="1">
      <c r="A42" s="39" t="s">
        <v>7</v>
      </c>
      <c r="B42" s="117" t="s">
        <v>151</v>
      </c>
      <c r="C42" s="79"/>
      <c r="D42" s="77"/>
      <c r="E42" s="115">
        <f t="shared" si="2"/>
        <v>0</v>
      </c>
      <c r="F42" s="143" t="str">
        <f t="shared" si="3"/>
        <v>Не заполнено</v>
      </c>
      <c r="G42" s="145">
        <f>IF(D42-D17&lt;=0,,"'НЕПРАВИЛЬНО! п.п.1.2.5. не может быть больше п.п.1.1.5. !")</f>
        <v>0</v>
      </c>
    </row>
    <row r="43" spans="1:7" ht="15">
      <c r="A43" s="192" t="s">
        <v>246</v>
      </c>
      <c r="B43" s="118" t="s">
        <v>326</v>
      </c>
      <c r="C43" s="109" t="s">
        <v>2</v>
      </c>
      <c r="D43" s="181"/>
      <c r="E43" s="115">
        <f t="shared" si="2"/>
        <v>0</v>
      </c>
      <c r="F43" s="143" t="str">
        <f t="shared" si="3"/>
        <v>Не заполнено</v>
      </c>
      <c r="G43" s="144">
        <f>IF(D43-D101&gt;=0,,"'НЕПРАВИЛЬНО! п.п.1.2.5. (в них: работающих) не может быть меньше п.п.2.1.7. (в них: чл. Профсоюза работающих)!")</f>
        <v>0</v>
      </c>
    </row>
    <row r="44" spans="1:7" ht="15">
      <c r="A44" s="192" t="s">
        <v>247</v>
      </c>
      <c r="B44" s="118" t="s">
        <v>64</v>
      </c>
      <c r="C44" s="26"/>
      <c r="D44" s="166"/>
      <c r="E44" s="115">
        <f t="shared" si="2"/>
        <v>0</v>
      </c>
      <c r="F44" s="143" t="str">
        <f t="shared" si="3"/>
        <v>Не заполнено</v>
      </c>
      <c r="G44" s="144">
        <f>IF(D44-D102&gt;=0,,"'НЕПРАВИЛЬНО! п.п.1.2.5. (в т.ч.: пед. работников) не может быть меньше п.п.2.1.7. (в т.ч.: пед. работников)!")</f>
        <v>0</v>
      </c>
    </row>
    <row r="45" spans="1:7" ht="15.75" thickBot="1">
      <c r="A45" s="192" t="s">
        <v>248</v>
      </c>
      <c r="B45" s="118" t="s">
        <v>158</v>
      </c>
      <c r="C45" s="26"/>
      <c r="D45" s="171"/>
      <c r="E45" s="115">
        <f t="shared" si="2"/>
        <v>0</v>
      </c>
      <c r="F45" s="143" t="str">
        <f t="shared" si="3"/>
        <v>Не заполнено</v>
      </c>
      <c r="G45" s="144">
        <f>IF(D45-D103&gt;=0,,"'НЕПРАВИЛЬНО! п.п.1.2.5. (из них: молодежи из пед. раб.) не может быть меньше п.п.2.1.7. (из них: молодежи из пед. раб.)!")</f>
        <v>0</v>
      </c>
    </row>
    <row r="46" spans="1:7" s="53" customFormat="1" ht="30" customHeight="1" thickBot="1">
      <c r="A46" s="201" t="s">
        <v>69</v>
      </c>
      <c r="B46" s="200" t="s">
        <v>319</v>
      </c>
      <c r="C46" s="107" t="s">
        <v>2</v>
      </c>
      <c r="D46" s="56">
        <f>D21+D25+D29+D39+D43</f>
        <v>14</v>
      </c>
    </row>
    <row r="47" spans="1:7" ht="13.5" customHeight="1">
      <c r="A47" s="192" t="s">
        <v>244</v>
      </c>
      <c r="B47" s="118" t="s">
        <v>100</v>
      </c>
      <c r="C47" s="13"/>
      <c r="D47" s="182">
        <f>D22+D26+D30+D40+D44</f>
        <v>4</v>
      </c>
    </row>
    <row r="48" spans="1:7" ht="13.5" customHeight="1" thickBot="1">
      <c r="A48" s="193" t="s">
        <v>245</v>
      </c>
      <c r="B48" s="118" t="s">
        <v>320</v>
      </c>
      <c r="C48" s="36"/>
      <c r="D48" s="158">
        <f>D23+D27+D31+D41+D45</f>
        <v>1</v>
      </c>
    </row>
    <row r="49" spans="1:7" s="53" customFormat="1" ht="33.6" customHeight="1" thickBot="1">
      <c r="A49" s="201" t="s">
        <v>70</v>
      </c>
      <c r="B49" s="202" t="s">
        <v>321</v>
      </c>
      <c r="C49" s="63"/>
      <c r="D49" s="56">
        <f>D32</f>
        <v>0</v>
      </c>
    </row>
    <row r="50" spans="1:7" s="51" customFormat="1" ht="19.5" thickBot="1">
      <c r="A50" s="38" t="s">
        <v>8</v>
      </c>
      <c r="B50" s="123" t="s">
        <v>125</v>
      </c>
      <c r="C50" s="61"/>
      <c r="D50" s="62" t="s">
        <v>20</v>
      </c>
    </row>
    <row r="51" spans="1:7" s="53" customFormat="1" ht="17.25" thickBot="1">
      <c r="A51" s="54" t="s">
        <v>149</v>
      </c>
      <c r="B51" s="116" t="s">
        <v>92</v>
      </c>
      <c r="C51" s="107" t="s">
        <v>2</v>
      </c>
      <c r="D51" s="56">
        <f>D55+D60+D65+D95+D100</f>
        <v>0</v>
      </c>
      <c r="E51"/>
      <c r="F51" s="143"/>
      <c r="G51" s="144">
        <f>IF(D51-(D156+D189+D195)=0,,"'НЕПРАВИЛЬНО! НЕ РАВНО сумме (п.п.3.1.1.1.+п.п.4.1.2.1.+п.п.4.1.3.1.)!")</f>
        <v>0</v>
      </c>
    </row>
    <row r="52" spans="1:7" s="17" customFormat="1" ht="15">
      <c r="A52" s="20" t="s">
        <v>9</v>
      </c>
      <c r="B52" s="118" t="s">
        <v>113</v>
      </c>
      <c r="C52" s="85"/>
      <c r="D52" s="168"/>
      <c r="E52" s="146">
        <f t="shared" ref="E52:E63" si="4">COUNTA(D52)</f>
        <v>0</v>
      </c>
      <c r="F52" s="143" t="str">
        <f t="shared" ref="F52:F58" si="5">IF(E52=1," ","Не заполнено")</f>
        <v>Не заполнено</v>
      </c>
      <c r="G52" s="144">
        <f>IF(D52-D164=0,,"'НЕПРАВИЛЬНО! НЕ РАВНО п.п.3.1.1.8.!")</f>
        <v>0</v>
      </c>
    </row>
    <row r="53" spans="1:7" s="17" customFormat="1" ht="15.75" thickBot="1">
      <c r="A53" s="192" t="s">
        <v>243</v>
      </c>
      <c r="B53" s="119" t="s">
        <v>80</v>
      </c>
      <c r="C53" s="85"/>
      <c r="D53" s="171"/>
      <c r="E53" s="146">
        <f t="shared" si="4"/>
        <v>0</v>
      </c>
      <c r="F53" s="143" t="str">
        <f t="shared" si="5"/>
        <v>Не заполнено</v>
      </c>
      <c r="G53" s="144">
        <f>IF(D53-D166=0,,"'НЕПРАВИЛЬНО! НЕ РАВНО п.п.3.1.1.10.!")</f>
        <v>0</v>
      </c>
    </row>
    <row r="54" spans="1:7" s="46" customFormat="1" ht="16.5" thickBot="1">
      <c r="A54" s="39" t="s">
        <v>26</v>
      </c>
      <c r="B54" s="117" t="s">
        <v>131</v>
      </c>
      <c r="C54" s="47"/>
      <c r="D54" s="77"/>
      <c r="E54" s="146">
        <f t="shared" si="4"/>
        <v>0</v>
      </c>
      <c r="F54" s="143" t="str">
        <f t="shared" si="5"/>
        <v>Не заполнено</v>
      </c>
      <c r="G54" s="144"/>
    </row>
    <row r="55" spans="1:7" s="46" customFormat="1" ht="16.5" thickBot="1">
      <c r="A55" s="39" t="s">
        <v>28</v>
      </c>
      <c r="B55" s="117" t="s">
        <v>298</v>
      </c>
      <c r="C55" s="47"/>
      <c r="D55" s="77"/>
      <c r="E55" s="115">
        <f t="shared" si="4"/>
        <v>0</v>
      </c>
      <c r="F55" s="143" t="str">
        <f t="shared" si="5"/>
        <v>Не заполнено</v>
      </c>
      <c r="G55" s="144"/>
    </row>
    <row r="56" spans="1:7" ht="15">
      <c r="A56" s="192" t="s">
        <v>239</v>
      </c>
      <c r="B56" s="118" t="s">
        <v>299</v>
      </c>
      <c r="C56" s="86"/>
      <c r="D56" s="168"/>
      <c r="E56" s="115">
        <f t="shared" si="4"/>
        <v>0</v>
      </c>
      <c r="F56" s="143" t="str">
        <f t="shared" si="5"/>
        <v>Не заполнено</v>
      </c>
      <c r="G56" s="144">
        <f>IF(D56-D21&lt;=0,,"'НЕПРАВИЛЬНО! п.п.2.1.3. (в них: чл. Профсоюза) не может быть больше п.п.1.2.1. (в них: работающих)!")</f>
        <v>0</v>
      </c>
    </row>
    <row r="57" spans="1:7" ht="15">
      <c r="A57" s="192" t="s">
        <v>240</v>
      </c>
      <c r="B57" s="118" t="s">
        <v>64</v>
      </c>
      <c r="C57" s="87"/>
      <c r="D57" s="166"/>
      <c r="E57" s="115">
        <f t="shared" si="4"/>
        <v>0</v>
      </c>
      <c r="F57" s="143" t="str">
        <f t="shared" si="5"/>
        <v>Не заполнено</v>
      </c>
      <c r="G57" s="144">
        <f>IF(D57-D22&lt;=0,,"'НЕПРАВИЛЬНО! п.п.2.1.3. (в т.ч.: пед. работников) не может быть больше п.п.1.2.1. (в т.ч.: пед. работников)!")</f>
        <v>0</v>
      </c>
    </row>
    <row r="58" spans="1:7" ht="15">
      <c r="A58" s="192" t="s">
        <v>241</v>
      </c>
      <c r="B58" s="118" t="s">
        <v>158</v>
      </c>
      <c r="C58" s="88"/>
      <c r="D58" s="166"/>
      <c r="E58" s="115">
        <f t="shared" si="4"/>
        <v>0</v>
      </c>
      <c r="F58" s="143" t="str">
        <f t="shared" si="5"/>
        <v>Не заполнено</v>
      </c>
      <c r="G58" s="144">
        <f>IF(D58-D23&lt;=0,,"'НЕПРАВИЛЬНО! п.п.2.1.3. (из них: молодежи из пед. раб.) не может быть больше п.п.1.2.1. (из них: молодежи из пед. раб.)!")</f>
        <v>0</v>
      </c>
    </row>
    <row r="59" spans="1:7" ht="15.75" thickBot="1">
      <c r="A59" s="192" t="s">
        <v>242</v>
      </c>
      <c r="B59" s="119" t="s">
        <v>134</v>
      </c>
      <c r="C59" s="88"/>
      <c r="D59" s="170"/>
      <c r="E59" s="115">
        <f t="shared" si="4"/>
        <v>0</v>
      </c>
      <c r="F59" s="143" t="str">
        <f t="shared" ref="F59:F64" si="6">IF(E59=1," ","Не заполнено")</f>
        <v>Не заполнено</v>
      </c>
      <c r="G59" s="144"/>
    </row>
    <row r="60" spans="1:7" s="46" customFormat="1" ht="16.5" thickBot="1">
      <c r="A60" s="39" t="s">
        <v>10</v>
      </c>
      <c r="B60" s="117" t="s">
        <v>126</v>
      </c>
      <c r="C60" s="81"/>
      <c r="D60" s="77"/>
      <c r="E60" s="115">
        <f t="shared" si="4"/>
        <v>0</v>
      </c>
      <c r="F60" s="143" t="str">
        <f t="shared" si="6"/>
        <v>Не заполнено</v>
      </c>
      <c r="G60" s="144"/>
    </row>
    <row r="61" spans="1:7" ht="15">
      <c r="A61" s="192" t="s">
        <v>235</v>
      </c>
      <c r="B61" s="118" t="s">
        <v>136</v>
      </c>
      <c r="C61" s="89"/>
      <c r="D61" s="168">
        <v>14</v>
      </c>
      <c r="E61" s="115">
        <f t="shared" si="4"/>
        <v>1</v>
      </c>
      <c r="F61" s="143" t="str">
        <f t="shared" si="6"/>
        <v xml:space="preserve"> </v>
      </c>
      <c r="G61" s="144">
        <f>IF(D61-D25&lt;=0,,"'НЕПРАВИЛЬНО! п.п.2.1.4. (в них: чл. Профсоюза) не может быть больше п.п.1.2.2. (в них: работающих)!")</f>
        <v>0</v>
      </c>
    </row>
    <row r="62" spans="1:7" ht="15">
      <c r="A62" s="192" t="s">
        <v>236</v>
      </c>
      <c r="B62" s="118" t="s">
        <v>64</v>
      </c>
      <c r="C62" s="90"/>
      <c r="D62" s="166">
        <v>4</v>
      </c>
      <c r="E62" s="115">
        <f t="shared" si="4"/>
        <v>1</v>
      </c>
      <c r="F62" s="143" t="str">
        <f t="shared" si="6"/>
        <v xml:space="preserve"> </v>
      </c>
      <c r="G62" s="144">
        <f>IF(D62-D26&lt;=0,,"'НЕПРАВИЛЬНО! п.п.2.1.4. (в т.ч.: пед. работников) не может быть больше п.п.1.2.2. (в т.ч.: пед. работников)!")</f>
        <v>0</v>
      </c>
    </row>
    <row r="63" spans="1:7" ht="15">
      <c r="A63" s="192" t="s">
        <v>237</v>
      </c>
      <c r="B63" s="118" t="s">
        <v>158</v>
      </c>
      <c r="C63" s="91"/>
      <c r="D63" s="166">
        <v>1</v>
      </c>
      <c r="E63" s="115">
        <f t="shared" si="4"/>
        <v>1</v>
      </c>
      <c r="F63" s="143" t="str">
        <f t="shared" si="6"/>
        <v xml:space="preserve"> </v>
      </c>
      <c r="G63" s="144">
        <f>IF(D63-D27&lt;=0,,"'НЕПРАВИЛЬНО! п.п.2.1.4. (из них: молодежи из пед. раб.) не может быть больше п.п.1.2.2. (из них: молодежи из пед. раб.)!")</f>
        <v>0</v>
      </c>
    </row>
    <row r="64" spans="1:7" ht="15.75" thickBot="1">
      <c r="A64" s="192" t="s">
        <v>238</v>
      </c>
      <c r="B64" s="119" t="s">
        <v>134</v>
      </c>
      <c r="C64" s="90"/>
      <c r="D64" s="167"/>
      <c r="E64" s="115">
        <f>COUNTA(D64)</f>
        <v>0</v>
      </c>
      <c r="F64" s="143" t="str">
        <f t="shared" si="6"/>
        <v>Не заполнено</v>
      </c>
      <c r="G64" s="144"/>
    </row>
    <row r="65" spans="1:7" s="46" customFormat="1" ht="16.5" thickBot="1">
      <c r="A65" s="39" t="s">
        <v>11</v>
      </c>
      <c r="B65" s="117" t="s">
        <v>300</v>
      </c>
      <c r="C65" s="107" t="s">
        <v>2</v>
      </c>
      <c r="D65" s="82">
        <f>D67+D73+D78</f>
        <v>0</v>
      </c>
      <c r="E65" s="115"/>
      <c r="F65" s="143"/>
      <c r="G65" s="147"/>
    </row>
    <row r="66" spans="1:7" ht="15.75" thickBot="1">
      <c r="A66" s="11"/>
      <c r="B66" s="118" t="s">
        <v>76</v>
      </c>
      <c r="C66" s="92"/>
      <c r="D66" s="24" t="s">
        <v>20</v>
      </c>
      <c r="E66" s="115"/>
      <c r="F66" s="143"/>
      <c r="G66" s="144"/>
    </row>
    <row r="67" spans="1:7" ht="16.5" thickBot="1">
      <c r="A67" s="192" t="s">
        <v>220</v>
      </c>
      <c r="B67" s="117" t="s">
        <v>36</v>
      </c>
      <c r="C67" s="93"/>
      <c r="D67" s="77"/>
      <c r="E67" s="115">
        <f>COUNTA(D67)</f>
        <v>0</v>
      </c>
      <c r="F67" s="143" t="str">
        <f t="shared" ref="F67:F103" si="7">IF(E67=1," ","Не заполнено")</f>
        <v>Не заполнено</v>
      </c>
      <c r="G67" s="144"/>
    </row>
    <row r="68" spans="1:7" ht="15">
      <c r="A68" s="192" t="s">
        <v>221</v>
      </c>
      <c r="B68" s="118" t="s">
        <v>322</v>
      </c>
      <c r="C68" s="86"/>
      <c r="D68" s="168"/>
      <c r="E68" s="115">
        <f>COUNTA(D68)</f>
        <v>0</v>
      </c>
      <c r="F68" s="143" t="str">
        <f t="shared" si="7"/>
        <v>Не заполнено</v>
      </c>
      <c r="G68" s="144">
        <f>IF((D68+D74)-D29&lt;=0,,"'НЕПРАВИЛЬНО! Cумма ((п.п.2.1.5. а) (в них: чл. Профсоюза работающих)+п.п.2.1.5. б) (в них: чл. Профсоюза)) не может быть больше п.п.1.2.3. (в них: работающих)!)")</f>
        <v>0</v>
      </c>
    </row>
    <row r="69" spans="1:7" ht="15">
      <c r="A69" s="192" t="s">
        <v>222</v>
      </c>
      <c r="B69" s="118" t="s">
        <v>64</v>
      </c>
      <c r="C69" s="86"/>
      <c r="D69" s="166"/>
      <c r="E69" s="115">
        <f t="shared" ref="E69:E103" si="8">COUNTA(D69)</f>
        <v>0</v>
      </c>
      <c r="F69" s="143" t="str">
        <f t="shared" si="7"/>
        <v>Не заполнено</v>
      </c>
      <c r="G69" s="144">
        <f>IF((D69+D75)-D30&lt;=0,,"'НЕПРАВИЛЬНО! Cумма ((п.п.2.1.5. а) (в т.ч.: пед. работников)+п.п.2.1.5. б) (в т.ч.: пед. работников)) не может быть больше п.п.1.2.3. (в т.ч.: пед. работников)!)")</f>
        <v>0</v>
      </c>
    </row>
    <row r="70" spans="1:7" ht="15">
      <c r="A70" s="192" t="s">
        <v>223</v>
      </c>
      <c r="B70" s="118" t="s">
        <v>158</v>
      </c>
      <c r="C70" s="86"/>
      <c r="D70" s="166"/>
      <c r="E70" s="115">
        <f>COUNTA(D70)</f>
        <v>0</v>
      </c>
      <c r="F70" s="143" t="str">
        <f t="shared" si="7"/>
        <v>Не заполнено</v>
      </c>
      <c r="G70" s="144">
        <f>IF((D70+D76)-D31&lt;=0,,"'НЕПРАВИЛЬНО! Cумма ((п.п.2.1.5. а) (из них: молодежи из пед. раб.)+п.п.2.1.5. б) (из них: молодежи из пед. раб.) не может быть больше п.п.1.2.3. (из них: молодежи из пед. раб.)!)")</f>
        <v>0</v>
      </c>
    </row>
    <row r="71" spans="1:7" ht="15">
      <c r="A71" s="192" t="s">
        <v>224</v>
      </c>
      <c r="B71" s="118" t="s">
        <v>135</v>
      </c>
      <c r="C71" s="94"/>
      <c r="D71" s="170"/>
      <c r="E71" s="115">
        <f t="shared" si="8"/>
        <v>0</v>
      </c>
      <c r="F71" s="143" t="str">
        <f t="shared" si="7"/>
        <v>Не заполнено</v>
      </c>
      <c r="G71" s="144">
        <f>IF((D71+D79)-D32&lt;=0,,"'НЕПРАВИЛЬНО! Cумма ((п.п.2.1.5. а) (в них.: обуч.)+п.п.2.1.5. в) (в них: чл. Профсоюза) не может быть больше п.п.1.2.3. (в них: обуч.)!")</f>
        <v>0</v>
      </c>
    </row>
    <row r="72" spans="1:7" ht="15.75" thickBot="1">
      <c r="A72" s="192" t="s">
        <v>225</v>
      </c>
      <c r="B72" s="119" t="s">
        <v>134</v>
      </c>
      <c r="C72" s="93"/>
      <c r="D72" s="171"/>
      <c r="E72" s="115">
        <f>COUNTA(D72)</f>
        <v>0</v>
      </c>
      <c r="F72" s="143" t="str">
        <f>IF(E72=1," ","Не заполнено")</f>
        <v>Не заполнено</v>
      </c>
      <c r="G72" s="144"/>
    </row>
    <row r="73" spans="1:7" ht="16.5" thickBot="1">
      <c r="A73" s="192" t="s">
        <v>226</v>
      </c>
      <c r="B73" s="117" t="s">
        <v>34</v>
      </c>
      <c r="C73" s="2"/>
      <c r="D73" s="183"/>
      <c r="E73" s="115">
        <f t="shared" si="8"/>
        <v>0</v>
      </c>
      <c r="F73" s="143" t="str">
        <f t="shared" si="7"/>
        <v>Не заполнено</v>
      </c>
      <c r="G73" s="144"/>
    </row>
    <row r="74" spans="1:7" ht="15">
      <c r="A74" s="192" t="s">
        <v>227</v>
      </c>
      <c r="B74" s="118" t="s">
        <v>325</v>
      </c>
      <c r="C74" s="86"/>
      <c r="D74" s="168"/>
      <c r="E74" s="115">
        <f t="shared" si="8"/>
        <v>0</v>
      </c>
      <c r="F74" s="143" t="str">
        <f t="shared" si="7"/>
        <v>Не заполнено</v>
      </c>
      <c r="G74" s="144">
        <f>IF((D74+D68)-D29&lt;=0,,"'НЕПРАВИЛЬНО! Cумма ((п.п.2.1.5. б) (в них: чл. Профсоюза)+п.п.2.1.5. а) (в них: чл. Профсоюза работающих) не может быть больше п.п.1.2.3.(в них: работающих)!)")</f>
        <v>0</v>
      </c>
    </row>
    <row r="75" spans="1:7" ht="15">
      <c r="A75" s="192" t="s">
        <v>228</v>
      </c>
      <c r="B75" s="118" t="s">
        <v>64</v>
      </c>
      <c r="C75" s="2"/>
      <c r="D75" s="166"/>
      <c r="E75" s="115">
        <f t="shared" si="8"/>
        <v>0</v>
      </c>
      <c r="F75" s="143" t="str">
        <f t="shared" si="7"/>
        <v>Не заполнено</v>
      </c>
      <c r="G75" s="144">
        <f>IF((D75+D69)-D30&lt;=0,,"'НЕПРАВИЛЬНО! Cумма ((п.п.2.1.5. б) (в т.ч.: пед. работников)+п.п.2.1.5. а) (в т.ч.: пед. работников) не может быть больше п.п.1.2.3. (в т.ч.: пед. работников)!)")</f>
        <v>0</v>
      </c>
    </row>
    <row r="76" spans="1:7" ht="15">
      <c r="A76" s="192" t="s">
        <v>229</v>
      </c>
      <c r="B76" s="118" t="s">
        <v>158</v>
      </c>
      <c r="C76" s="86"/>
      <c r="D76" s="166"/>
      <c r="E76" s="115">
        <f>COUNTA(D76)</f>
        <v>0</v>
      </c>
      <c r="F76" s="143" t="str">
        <f t="shared" si="7"/>
        <v>Не заполнено</v>
      </c>
      <c r="G76" s="144">
        <f>IF((D76+D70)-D31&lt;=0,,"'НЕПРАВИЛЬНО! Cумма ((п.п.2.1.5. б) (из них: молодежи из пед. раб.)+п.п.2.1.5. а) (из них: молодежи из пед. раб.)) не может быть больше п.п.1.2.3. (из них: молодежи из пед. раб.)!)")</f>
        <v>0</v>
      </c>
    </row>
    <row r="77" spans="1:7" ht="15.75" thickBot="1">
      <c r="A77" s="192" t="s">
        <v>230</v>
      </c>
      <c r="B77" s="119" t="s">
        <v>134</v>
      </c>
      <c r="C77" s="93"/>
      <c r="D77" s="171"/>
      <c r="E77" s="115">
        <f>COUNTA(D77)</f>
        <v>0</v>
      </c>
      <c r="F77" s="143" t="str">
        <f>IF(E77=1," ","Не заполнено")</f>
        <v>Не заполнено</v>
      </c>
      <c r="G77" s="144"/>
    </row>
    <row r="78" spans="1:7" ht="16.5" thickBot="1">
      <c r="A78" s="192" t="s">
        <v>231</v>
      </c>
      <c r="B78" s="117" t="s">
        <v>82</v>
      </c>
      <c r="C78" s="93"/>
      <c r="D78" s="77"/>
      <c r="E78" s="115">
        <f t="shared" si="8"/>
        <v>0</v>
      </c>
      <c r="F78" s="143" t="str">
        <f t="shared" si="7"/>
        <v>Не заполнено</v>
      </c>
      <c r="G78" s="144"/>
    </row>
    <row r="79" spans="1:7" ht="15.75" thickBot="1">
      <c r="A79" s="192" t="s">
        <v>232</v>
      </c>
      <c r="B79" s="118" t="s">
        <v>301</v>
      </c>
      <c r="C79" s="2"/>
      <c r="D79" s="169"/>
      <c r="E79" s="115">
        <f t="shared" si="8"/>
        <v>0</v>
      </c>
      <c r="F79" s="143" t="str">
        <f t="shared" si="7"/>
        <v>Не заполнено</v>
      </c>
      <c r="G79" s="144">
        <f>IF((D79+D71)-D32&lt;=0,,"'НЕПРАВИЛЬНО! Cумма ((п.п.2.1.5. в) (в них: чл. Профсоюза)+п.п.2.1.5. а) (в них.: обуч.) не может быть больше п.п.1.2.3.(в них: обуч.)!")</f>
        <v>0</v>
      </c>
    </row>
    <row r="80" spans="1:7" ht="16.5" thickBot="1">
      <c r="A80" s="192" t="s">
        <v>234</v>
      </c>
      <c r="B80" s="124" t="s">
        <v>233</v>
      </c>
      <c r="C80" s="107" t="s">
        <v>2</v>
      </c>
      <c r="D80" s="157">
        <f>D82+D88+D93</f>
        <v>0</v>
      </c>
      <c r="F80" s="143"/>
      <c r="G80" s="143"/>
    </row>
    <row r="81" spans="1:7" ht="15.75" thickBot="1">
      <c r="A81" s="11"/>
      <c r="B81" s="118" t="s">
        <v>77</v>
      </c>
      <c r="C81" s="28"/>
      <c r="D81" s="24" t="s">
        <v>20</v>
      </c>
      <c r="F81" s="148"/>
      <c r="G81" s="143"/>
    </row>
    <row r="82" spans="1:7" ht="16.5" thickBot="1">
      <c r="A82" s="192" t="s">
        <v>207</v>
      </c>
      <c r="B82" s="117" t="s">
        <v>36</v>
      </c>
      <c r="C82" s="29"/>
      <c r="D82" s="184"/>
      <c r="E82" s="115">
        <f t="shared" si="8"/>
        <v>0</v>
      </c>
      <c r="F82" s="143" t="str">
        <f t="shared" si="7"/>
        <v>Не заполнено</v>
      </c>
      <c r="G82" s="143"/>
    </row>
    <row r="83" spans="1:7" ht="15">
      <c r="A83" s="192" t="s">
        <v>208</v>
      </c>
      <c r="B83" s="118" t="s">
        <v>322</v>
      </c>
      <c r="C83" s="28"/>
      <c r="D83" s="185"/>
      <c r="E83" s="115">
        <f t="shared" si="8"/>
        <v>0</v>
      </c>
      <c r="F83" s="143" t="str">
        <f t="shared" si="7"/>
        <v>Не заполнено</v>
      </c>
      <c r="G83" s="144">
        <f>IF((D83+D89)-D34&lt;=0,,"'НЕПРАВИЛЬНО! Cумма ((п.п.2.1.5. а) (в них: чл.Профсоюза работающих)+п.п.2.1.5. б) (в них: чл. Профсоюза) не может быть больше п.п.1.2.3. (в них: работающих))!")</f>
        <v>0</v>
      </c>
    </row>
    <row r="84" spans="1:7" ht="15">
      <c r="A84" s="192" t="s">
        <v>209</v>
      </c>
      <c r="B84" s="118" t="s">
        <v>64</v>
      </c>
      <c r="C84" s="28"/>
      <c r="D84" s="186"/>
      <c r="E84" s="115">
        <f t="shared" si="8"/>
        <v>0</v>
      </c>
      <c r="F84" s="143" t="str">
        <f t="shared" si="7"/>
        <v>Не заполнено</v>
      </c>
      <c r="G84" s="144">
        <f>IF((D84+D90)-D35&lt;=0,,"'НЕПРАВИЛЬНО! Сумма ((п.п.2.1.5. а) (в т.ч.: пед. работников)+п.п.2.1.5. б) (в т.ч.: пед. работников) не может быть больше п.п.1.2.3. (в т.ч.: пед. работников))!")</f>
        <v>0</v>
      </c>
    </row>
    <row r="85" spans="1:7" ht="15">
      <c r="A85" s="192" t="s">
        <v>210</v>
      </c>
      <c r="B85" s="118" t="s">
        <v>158</v>
      </c>
      <c r="C85" s="28"/>
      <c r="D85" s="186"/>
      <c r="E85" s="115">
        <f t="shared" si="8"/>
        <v>0</v>
      </c>
      <c r="F85" s="143" t="str">
        <f t="shared" si="7"/>
        <v>Не заполнено</v>
      </c>
      <c r="G85" s="144">
        <f>IF((D85+D91)-D36&lt;=0,,"'НЕПРАВИЛЬНО! Сумма ((п.п.2.1.5. а) из них: молодежи из пед. раб.)+п.п.2.1.5. б) (из них: молодежи из пед.раб.) не может быть меньше п.п.1.2.3. (из них: молодежи из пед. раб.)!")</f>
        <v>0</v>
      </c>
    </row>
    <row r="86" spans="1:7" ht="15">
      <c r="A86" s="192" t="s">
        <v>211</v>
      </c>
      <c r="B86" s="118" t="s">
        <v>135</v>
      </c>
      <c r="C86" s="28"/>
      <c r="D86" s="187"/>
      <c r="E86" s="115">
        <f t="shared" si="8"/>
        <v>0</v>
      </c>
      <c r="F86" s="143" t="str">
        <f t="shared" si="7"/>
        <v>Не заполнено</v>
      </c>
      <c r="G86" s="144">
        <f>IF((D86+D94)-D37&lt;=0,,"'НЕПРАВИЛЬНО! Сумма ((п.п.2.1.5. а) (в них: обуч.)+п.п.2.1.5. в) (в них: чл. Профсоюза) не может быть больше п.п.1.2.3. (в них: обуч.)!")</f>
        <v>0</v>
      </c>
    </row>
    <row r="87" spans="1:7" ht="15.75" thickBot="1">
      <c r="A87" s="192" t="s">
        <v>212</v>
      </c>
      <c r="B87" s="119" t="s">
        <v>134</v>
      </c>
      <c r="C87" s="29"/>
      <c r="D87" s="188"/>
      <c r="E87" s="115">
        <f>COUNTA(D87)</f>
        <v>0</v>
      </c>
      <c r="F87" s="143" t="str">
        <f>IF(E87=1," ","Не заполнено")</f>
        <v>Не заполнено</v>
      </c>
      <c r="G87" s="144"/>
    </row>
    <row r="88" spans="1:7" ht="16.5" thickBot="1">
      <c r="A88" s="192" t="s">
        <v>213</v>
      </c>
      <c r="B88" s="117" t="s">
        <v>34</v>
      </c>
      <c r="C88" s="29"/>
      <c r="D88" s="184"/>
      <c r="E88" s="115">
        <f t="shared" si="8"/>
        <v>0</v>
      </c>
      <c r="F88" s="143" t="str">
        <f t="shared" si="7"/>
        <v>Не заполнено</v>
      </c>
      <c r="G88" s="143"/>
    </row>
    <row r="89" spans="1:7" ht="15">
      <c r="A89" s="192" t="s">
        <v>214</v>
      </c>
      <c r="B89" s="118" t="s">
        <v>136</v>
      </c>
      <c r="C89" s="28"/>
      <c r="D89" s="185"/>
      <c r="E89" s="115">
        <f t="shared" si="8"/>
        <v>0</v>
      </c>
      <c r="F89" s="143" t="str">
        <f t="shared" si="7"/>
        <v>Не заполнено</v>
      </c>
      <c r="G89" s="144">
        <f>IF((D89+D83)-D34&lt;=0,,"'НЕПРАВИЛЬНО! Cумма ((п.п.2.1.5. б) (в них: чл. Профсоюза работающих)+п.п.2.1.5. а) (в них: чл.Профсоюза) не может быть больше п.п.1.2.3. (в них: работающих))!")</f>
        <v>0</v>
      </c>
    </row>
    <row r="90" spans="1:7" ht="15">
      <c r="A90" s="192" t="s">
        <v>215</v>
      </c>
      <c r="B90" s="118" t="s">
        <v>64</v>
      </c>
      <c r="C90" s="28"/>
      <c r="D90" s="186"/>
      <c r="E90" s="115">
        <f t="shared" si="8"/>
        <v>0</v>
      </c>
      <c r="F90" s="143" t="str">
        <f t="shared" si="7"/>
        <v>Не заполнено</v>
      </c>
      <c r="G90" s="144">
        <f>IF((D90+D84)-D35&lt;=0,,"'НЕПРАВИЛЬНО! Cумма ((п.п.2.1.5. б) (в т.ч.: пед. работников)+п.п.2.1.5. а) (в т.ч.: пед. работников) не может быть больше п.п.1.2.3. (в т.ч.: пед. работников))!")</f>
        <v>0</v>
      </c>
    </row>
    <row r="91" spans="1:7" ht="15">
      <c r="A91" s="192" t="s">
        <v>216</v>
      </c>
      <c r="B91" s="118" t="s">
        <v>158</v>
      </c>
      <c r="C91" s="28"/>
      <c r="D91" s="187"/>
      <c r="E91" s="115">
        <f t="shared" si="8"/>
        <v>0</v>
      </c>
      <c r="F91" s="143" t="str">
        <f t="shared" si="7"/>
        <v>Не заполнено</v>
      </c>
      <c r="G91" s="144">
        <f>IF((D91+D85)-D36&lt;=0,,"'НЕПРАВИЛЬНО! Cумма ((п.п.2.1.5. б) (из них: молодежи из пед. раб.)+п.п.2.1.5. а) (из них: молодежи из пед. раб.) не может быть больше п.п.1.2.3. (из них: молодежи из пед. раб.))!")</f>
        <v>0</v>
      </c>
    </row>
    <row r="92" spans="1:7" ht="15.75" thickBot="1">
      <c r="A92" s="192" t="s">
        <v>217</v>
      </c>
      <c r="B92" s="119" t="s">
        <v>134</v>
      </c>
      <c r="C92" s="29"/>
      <c r="D92" s="188"/>
      <c r="E92" s="115">
        <f>COUNTA(D92)</f>
        <v>0</v>
      </c>
      <c r="F92" s="143" t="str">
        <f>IF(E92=1," ","Не заполнено")</f>
        <v>Не заполнено</v>
      </c>
      <c r="G92" s="144"/>
    </row>
    <row r="93" spans="1:7" ht="16.5" thickBot="1">
      <c r="A93" s="192" t="s">
        <v>218</v>
      </c>
      <c r="B93" s="117" t="s">
        <v>82</v>
      </c>
      <c r="C93" s="29"/>
      <c r="D93" s="189"/>
      <c r="E93" s="115">
        <f t="shared" si="8"/>
        <v>0</v>
      </c>
      <c r="F93" s="143" t="str">
        <f t="shared" si="7"/>
        <v>Не заполнено</v>
      </c>
      <c r="G93" s="143"/>
    </row>
    <row r="94" spans="1:7" ht="15.75" thickBot="1">
      <c r="A94" s="192" t="s">
        <v>219</v>
      </c>
      <c r="B94" s="118" t="s">
        <v>301</v>
      </c>
      <c r="C94" s="28"/>
      <c r="D94" s="190"/>
      <c r="E94" s="115">
        <f t="shared" si="8"/>
        <v>0</v>
      </c>
      <c r="F94" s="143" t="str">
        <f t="shared" si="7"/>
        <v>Не заполнено</v>
      </c>
      <c r="G94" s="144">
        <f>IF((D94+D86)-D37&lt;=0,,"'НЕПРАВИЛЬНО! Сумма ((п.п.2.1.5. в) (в них: чл. Профсоюза)+п.п.2.1.5. а) (в них: обуч.) не может быть больше п.п.1.2.3. (в них: обуч.)!")</f>
        <v>0</v>
      </c>
    </row>
    <row r="95" spans="1:7" s="46" customFormat="1" ht="16.5" thickBot="1">
      <c r="A95" s="39" t="s">
        <v>13</v>
      </c>
      <c r="B95" s="117" t="s">
        <v>327</v>
      </c>
      <c r="C95" s="83"/>
      <c r="D95" s="77"/>
      <c r="E95" s="115">
        <f t="shared" si="8"/>
        <v>0</v>
      </c>
      <c r="F95" s="143" t="str">
        <f t="shared" si="7"/>
        <v>Не заполнено</v>
      </c>
      <c r="G95" s="144"/>
    </row>
    <row r="96" spans="1:7" ht="15">
      <c r="A96" s="192" t="s">
        <v>203</v>
      </c>
      <c r="B96" s="118" t="s">
        <v>299</v>
      </c>
      <c r="C96" s="86"/>
      <c r="D96" s="166"/>
      <c r="E96" s="115">
        <f t="shared" si="8"/>
        <v>0</v>
      </c>
      <c r="F96" s="143" t="str">
        <f t="shared" si="7"/>
        <v>Не заполнено</v>
      </c>
      <c r="G96" s="144">
        <f>IF(D96-D39&lt;=0,,"'НЕПРАВИЛЬНО! п.п.2.1.6. (в них: чл. Профсоюза) не может быть больше п.п.1.2.4. (в них: работающих)!")</f>
        <v>0</v>
      </c>
    </row>
    <row r="97" spans="1:7" ht="15">
      <c r="A97" s="192" t="s">
        <v>204</v>
      </c>
      <c r="B97" s="118" t="s">
        <v>64</v>
      </c>
      <c r="C97" s="86"/>
      <c r="D97" s="168"/>
      <c r="E97" s="115">
        <f t="shared" si="8"/>
        <v>0</v>
      </c>
      <c r="F97" s="143" t="str">
        <f t="shared" si="7"/>
        <v>Не заполнено</v>
      </c>
      <c r="G97" s="144">
        <f>IF(D97-D40&lt;=0,,"'НЕПРАВИЛЬНО! п.п.2.1.6. (в них: чл. Профсоюза) не может быть больше п.п.1.2.4. (в них: работающих)!")</f>
        <v>0</v>
      </c>
    </row>
    <row r="98" spans="1:7" ht="15">
      <c r="A98" s="192" t="s">
        <v>205</v>
      </c>
      <c r="B98" s="118" t="s">
        <v>158</v>
      </c>
      <c r="C98" s="2"/>
      <c r="D98" s="166"/>
      <c r="E98" s="115">
        <f t="shared" si="8"/>
        <v>0</v>
      </c>
      <c r="F98" s="143" t="str">
        <f t="shared" si="7"/>
        <v>Не заполнено</v>
      </c>
      <c r="G98" s="144">
        <f>IF(D98-D41&lt;=0,,"'НЕПРАВИЛЬНО! п.п.2.1.6. (в них: чл. Профсоюза) не может быть больше п.п.1.2.4. (в них: работающих)!")</f>
        <v>0</v>
      </c>
    </row>
    <row r="99" spans="1:7" ht="15.75" thickBot="1">
      <c r="A99" s="192" t="s">
        <v>206</v>
      </c>
      <c r="B99" s="119" t="s">
        <v>134</v>
      </c>
      <c r="C99" s="86"/>
      <c r="D99" s="167"/>
      <c r="E99" s="115">
        <f>COUNTA(D99)</f>
        <v>0</v>
      </c>
      <c r="F99" s="143" t="str">
        <f>IF(E99=1," ","Не заполнено")</f>
        <v>Не заполнено</v>
      </c>
      <c r="G99" s="144"/>
    </row>
    <row r="100" spans="1:7" s="46" customFormat="1" ht="16.5" thickBot="1">
      <c r="A100" s="39" t="s">
        <v>14</v>
      </c>
      <c r="B100" s="117" t="s">
        <v>127</v>
      </c>
      <c r="C100" s="79"/>
      <c r="D100" s="77"/>
      <c r="E100" s="115">
        <f t="shared" si="8"/>
        <v>0</v>
      </c>
      <c r="F100" s="143" t="str">
        <f t="shared" si="7"/>
        <v>Не заполнено</v>
      </c>
      <c r="G100" s="144"/>
    </row>
    <row r="101" spans="1:7" ht="15">
      <c r="A101" s="192" t="s">
        <v>198</v>
      </c>
      <c r="B101" s="118" t="s">
        <v>323</v>
      </c>
      <c r="C101" s="86"/>
      <c r="D101" s="181"/>
      <c r="E101" s="115">
        <f t="shared" si="8"/>
        <v>0</v>
      </c>
      <c r="F101" s="143" t="str">
        <f t="shared" si="7"/>
        <v>Не заполнено</v>
      </c>
      <c r="G101" s="144">
        <f>IF(D101-D43&lt;=0,,"'НЕПРАВИЛЬНО! п.п.2.1.7. ( в них: чл. Профсоюза работающих) не может быть больше п.п.1.2.5. (в них: работающих)!")</f>
        <v>0</v>
      </c>
    </row>
    <row r="102" spans="1:7" ht="15">
      <c r="A102" s="192" t="s">
        <v>199</v>
      </c>
      <c r="B102" s="118" t="s">
        <v>64</v>
      </c>
      <c r="C102" s="95"/>
      <c r="D102" s="166"/>
      <c r="E102" s="115">
        <f>COUNTA(D102)</f>
        <v>0</v>
      </c>
      <c r="F102" s="143" t="str">
        <f t="shared" si="7"/>
        <v>Не заполнено</v>
      </c>
      <c r="G102" s="144">
        <f>IF(D102-D44&lt;=0,,"'НЕПРАВИЛЬНО! п.п.2.1.7. ( в них: чл. Профсоюза работающих) не может быть больше п.п.1.2.5. (в них: работающих)!")</f>
        <v>0</v>
      </c>
    </row>
    <row r="103" spans="1:7" ht="15">
      <c r="A103" s="192" t="s">
        <v>200</v>
      </c>
      <c r="B103" s="118" t="s">
        <v>158</v>
      </c>
      <c r="C103" s="86"/>
      <c r="D103" s="170"/>
      <c r="E103" s="115">
        <f t="shared" si="8"/>
        <v>0</v>
      </c>
      <c r="F103" s="143" t="str">
        <f t="shared" si="7"/>
        <v>Не заполнено</v>
      </c>
      <c r="G103" s="144">
        <f>IF(D103-D45&lt;=0,,"'НЕПРАВИЛЬНО! п.п.2.1.7. ( в них: чл. Профсоюза работающих) не может быть больше п.п.1.2.5. (в них: работающих)!")</f>
        <v>0</v>
      </c>
    </row>
    <row r="104" spans="1:7" ht="15.75" thickBot="1">
      <c r="A104" s="192" t="s">
        <v>201</v>
      </c>
      <c r="B104" s="119" t="s">
        <v>134</v>
      </c>
      <c r="C104" s="95"/>
      <c r="D104" s="171"/>
      <c r="E104" s="115">
        <f>COUNTA(D104)</f>
        <v>0</v>
      </c>
      <c r="F104" s="143" t="str">
        <f>IF(E104=1," ","Не заполнено")</f>
        <v>Не заполнено</v>
      </c>
      <c r="G104" s="144"/>
    </row>
    <row r="105" spans="1:7" s="46" customFormat="1" ht="16.5" thickBot="1">
      <c r="A105" s="39" t="s">
        <v>94</v>
      </c>
      <c r="B105" s="117" t="s">
        <v>21</v>
      </c>
      <c r="C105" s="107" t="s">
        <v>2</v>
      </c>
      <c r="D105" s="77"/>
      <c r="E105" s="115">
        <f>COUNTA(D105)</f>
        <v>0</v>
      </c>
      <c r="F105" s="143" t="str">
        <f>IF(E105=1," ","Не заполнено")</f>
        <v>Не заполнено</v>
      </c>
      <c r="G105" s="144">
        <f>IF(D105-D107&gt;=0,,"'НЕПРАВИЛЬНО! п.п.2.1.8. (общ. кол-во созд. ППО) не может быть меньше в т.ч. в СПО)!")</f>
        <v>0</v>
      </c>
    </row>
    <row r="106" spans="1:7" ht="15">
      <c r="A106" s="20"/>
      <c r="B106" s="118" t="s">
        <v>83</v>
      </c>
      <c r="C106" s="8"/>
      <c r="D106" s="16" t="s">
        <v>20</v>
      </c>
      <c r="F106" s="96"/>
    </row>
    <row r="107" spans="1:7" ht="15.75" thickBot="1">
      <c r="A107" s="192" t="s">
        <v>202</v>
      </c>
      <c r="B107" s="119" t="s">
        <v>84</v>
      </c>
      <c r="C107" s="8"/>
      <c r="D107" s="171"/>
      <c r="E107" s="115">
        <f>COUNTA(D107)</f>
        <v>0</v>
      </c>
      <c r="F107" s="143" t="str">
        <f>IF(E107=1," ","Не заполнено")</f>
        <v>Не заполнено</v>
      </c>
      <c r="G107" s="144">
        <f>IF(D107-D105&lt;=0,,"'НЕПРАВИЛЬНО! п.п. в т.ч. в СПО) не может быть больше п.п.2.1.8. (общ. кол-во созд. ППО)!")</f>
        <v>0</v>
      </c>
    </row>
    <row r="108" spans="1:7" s="46" customFormat="1" ht="16.5" thickBot="1">
      <c r="A108" s="39" t="s">
        <v>95</v>
      </c>
      <c r="B108" s="125" t="s">
        <v>275</v>
      </c>
      <c r="C108" s="84"/>
      <c r="D108" s="82">
        <f>D110+D111+D114</f>
        <v>0</v>
      </c>
      <c r="E108" s="115"/>
      <c r="F108" s="143"/>
      <c r="G108" s="144"/>
    </row>
    <row r="109" spans="1:7" s="46" customFormat="1" ht="16.5" thickBot="1">
      <c r="A109" s="39"/>
      <c r="B109" s="119" t="s">
        <v>152</v>
      </c>
      <c r="C109" s="84"/>
      <c r="D109" s="31" t="s">
        <v>20</v>
      </c>
      <c r="F109" s="98"/>
    </row>
    <row r="110" spans="1:7" ht="15">
      <c r="A110" s="20" t="s">
        <v>194</v>
      </c>
      <c r="B110" s="126" t="s">
        <v>276</v>
      </c>
      <c r="C110" s="8"/>
      <c r="D110" s="181"/>
      <c r="E110" s="115">
        <f>COUNTA(D110)</f>
        <v>0</v>
      </c>
      <c r="F110" s="143" t="str">
        <f>IF(E110=1," ","Не заполнено")</f>
        <v>Не заполнено</v>
      </c>
      <c r="G110" s="144"/>
    </row>
    <row r="111" spans="1:7" ht="15">
      <c r="A111" s="20" t="s">
        <v>195</v>
      </c>
      <c r="B111" s="126" t="s">
        <v>282</v>
      </c>
      <c r="C111" s="109"/>
      <c r="D111" s="166"/>
      <c r="E111" s="115">
        <f>COUNTA(D111)</f>
        <v>0</v>
      </c>
      <c r="F111" s="143" t="str">
        <f>IF(E111=1," ","Не заполнено")</f>
        <v>Не заполнено</v>
      </c>
      <c r="G111" s="144">
        <f>IF(D111-D113&gt;=0,,"'НЕПРАВИЛЬНО! п.п.2.1.9.2. не может быть меньше п.п. в т. ч. (в СПО)!")</f>
        <v>0</v>
      </c>
    </row>
    <row r="112" spans="1:7" ht="15">
      <c r="A112" s="30"/>
      <c r="B112" s="127" t="s">
        <v>12</v>
      </c>
      <c r="C112" s="8"/>
      <c r="D112" s="31" t="s">
        <v>20</v>
      </c>
      <c r="F112" s="97"/>
    </row>
    <row r="113" spans="1:7" ht="15">
      <c r="A113" s="192" t="s">
        <v>196</v>
      </c>
      <c r="B113" s="127" t="s">
        <v>84</v>
      </c>
      <c r="C113" s="8"/>
      <c r="D113" s="166"/>
      <c r="E113" s="115">
        <f>COUNTA(D113)</f>
        <v>0</v>
      </c>
      <c r="F113" s="143" t="str">
        <f>IF(E113=1," ","Не заполнено")</f>
        <v>Не заполнено</v>
      </c>
      <c r="G113" s="144">
        <f>IF(D113-D111&lt;=0,,"'НЕПРАВИЛЬНО! п.п. в т.ч. (в СПО) не может быть больше  п.п.2.1.9.2. !")</f>
        <v>0</v>
      </c>
    </row>
    <row r="114" spans="1:7" ht="15.75" thickBot="1">
      <c r="A114" s="20" t="s">
        <v>197</v>
      </c>
      <c r="B114" s="126" t="s">
        <v>283</v>
      </c>
      <c r="C114" s="8"/>
      <c r="D114" s="166"/>
      <c r="E114" s="115">
        <f>COUNTA(D114)</f>
        <v>0</v>
      </c>
      <c r="F114" s="143" t="str">
        <f>IF(E114=1," ","Не заполнено")</f>
        <v>Не заполнено</v>
      </c>
      <c r="G114" s="144"/>
    </row>
    <row r="115" spans="1:7" s="53" customFormat="1" ht="17.25" thickBot="1">
      <c r="A115" s="40" t="s">
        <v>15</v>
      </c>
      <c r="B115" s="128" t="s">
        <v>25</v>
      </c>
      <c r="C115" s="107" t="s">
        <v>2</v>
      </c>
      <c r="D115" s="56">
        <f>D117+D122+D123</f>
        <v>14</v>
      </c>
    </row>
    <row r="116" spans="1:7" ht="15.75" thickBot="1">
      <c r="A116" s="11"/>
      <c r="B116" s="129" t="s">
        <v>16</v>
      </c>
      <c r="C116" s="6"/>
      <c r="D116" s="16" t="s">
        <v>20</v>
      </c>
    </row>
    <row r="117" spans="1:7" ht="17.25" thickBot="1">
      <c r="A117" s="20" t="s">
        <v>168</v>
      </c>
      <c r="B117" s="130" t="s">
        <v>153</v>
      </c>
      <c r="C117" s="93"/>
      <c r="D117" s="56">
        <f>D56+D61+D68+D74+D96+D101</f>
        <v>14</v>
      </c>
    </row>
    <row r="118" spans="1:7" ht="15">
      <c r="A118" s="30"/>
      <c r="B118" s="131" t="s">
        <v>85</v>
      </c>
      <c r="C118" s="8"/>
      <c r="D118" s="18" t="s">
        <v>20</v>
      </c>
      <c r="F118" s="97"/>
    </row>
    <row r="119" spans="1:7" ht="15">
      <c r="A119" s="192" t="s">
        <v>171</v>
      </c>
      <c r="B119" s="131" t="s">
        <v>86</v>
      </c>
      <c r="C119" s="7"/>
      <c r="D119" s="158">
        <f>D68+D74</f>
        <v>0</v>
      </c>
      <c r="F119" s="97"/>
    </row>
    <row r="120" spans="1:7" ht="15">
      <c r="A120" s="192" t="s">
        <v>172</v>
      </c>
      <c r="B120" s="132" t="s">
        <v>81</v>
      </c>
      <c r="C120" s="93"/>
      <c r="D120" s="159">
        <f>D57+D62+D69+D75+D97+D102</f>
        <v>4</v>
      </c>
    </row>
    <row r="121" spans="1:7" ht="15.75" thickBot="1">
      <c r="A121" s="192" t="s">
        <v>173</v>
      </c>
      <c r="B121" s="133" t="s">
        <v>158</v>
      </c>
      <c r="C121" s="93"/>
      <c r="D121" s="160">
        <f>D58+D63+D70+D76+D98+D103</f>
        <v>1</v>
      </c>
    </row>
    <row r="122" spans="1:7" ht="17.25" thickBot="1">
      <c r="A122" s="20" t="s">
        <v>169</v>
      </c>
      <c r="B122" s="130" t="s">
        <v>154</v>
      </c>
      <c r="C122" s="93"/>
      <c r="D122" s="56">
        <f>D71+D79</f>
        <v>0</v>
      </c>
    </row>
    <row r="123" spans="1:7" ht="13.15" customHeight="1" thickBot="1">
      <c r="A123" s="20" t="s">
        <v>170</v>
      </c>
      <c r="B123" s="130" t="s">
        <v>155</v>
      </c>
      <c r="C123" s="93"/>
      <c r="D123" s="56">
        <f>D59+D64+D72+D77+D99+D104</f>
        <v>0</v>
      </c>
    </row>
    <row r="124" spans="1:7" ht="13.15" customHeight="1">
      <c r="A124" s="20"/>
      <c r="B124" s="131" t="s">
        <v>85</v>
      </c>
      <c r="C124" s="93"/>
      <c r="D124" s="18" t="s">
        <v>20</v>
      </c>
    </row>
    <row r="125" spans="1:7" ht="13.15" customHeight="1" thickBot="1">
      <c r="A125" s="192" t="s">
        <v>174</v>
      </c>
      <c r="B125" s="131" t="s">
        <v>86</v>
      </c>
      <c r="C125" s="93"/>
      <c r="D125" s="161">
        <f>D72+D77</f>
        <v>0</v>
      </c>
    </row>
    <row r="126" spans="1:7" s="53" customFormat="1" ht="17.25" thickBot="1">
      <c r="A126" s="54" t="s">
        <v>148</v>
      </c>
      <c r="B126" s="116" t="s">
        <v>22</v>
      </c>
      <c r="C126" s="59"/>
      <c r="D126" s="60" t="s">
        <v>20</v>
      </c>
    </row>
    <row r="127" spans="1:7" ht="16.5" thickBot="1">
      <c r="A127" s="194" t="s">
        <v>33</v>
      </c>
      <c r="B127" s="117" t="s">
        <v>302</v>
      </c>
      <c r="C127" s="93"/>
      <c r="D127" s="162">
        <f>(D117+D122)/(D46+D49)</f>
        <v>1</v>
      </c>
      <c r="E127" s="115"/>
      <c r="F127" s="143"/>
      <c r="G127" s="144">
        <f>IF(D127&lt;=100%,0,"'НЕПРАВИЛЬНО! НЕ МОЖЕТ БЫТЬ больше 100%!")</f>
        <v>0</v>
      </c>
    </row>
    <row r="128" spans="1:7" s="53" customFormat="1" ht="18" thickBot="1">
      <c r="A128" s="54" t="s">
        <v>147</v>
      </c>
      <c r="B128" s="116" t="s">
        <v>93</v>
      </c>
      <c r="C128" s="57"/>
      <c r="D128" s="58" t="s">
        <v>20</v>
      </c>
    </row>
    <row r="129" spans="1:7" ht="16.5" thickBot="1">
      <c r="A129" s="194" t="s">
        <v>37</v>
      </c>
      <c r="B129" s="117" t="s">
        <v>303</v>
      </c>
      <c r="C129" s="99"/>
      <c r="D129" s="163">
        <f>D117/D46</f>
        <v>1</v>
      </c>
      <c r="E129" s="115"/>
      <c r="F129" s="143"/>
      <c r="G129" s="144">
        <f>IF(D129&lt;=100%,0,"'НЕПРАВИЛЬНО! НЕ МОЖЕТ БЫТЬ больше 100%!")</f>
        <v>0</v>
      </c>
    </row>
    <row r="130" spans="1:7" ht="16.5" thickBot="1">
      <c r="A130" s="195" t="s">
        <v>269</v>
      </c>
      <c r="B130" s="134" t="s">
        <v>304</v>
      </c>
      <c r="C130" s="99"/>
      <c r="D130" s="163" t="e">
        <f>D122/D49</f>
        <v>#DIV/0!</v>
      </c>
      <c r="E130" s="115"/>
      <c r="F130" s="143"/>
      <c r="G130" s="144" t="e">
        <f>IF(D130&lt;=100%,0,"'НЕПРАВИЛЬНО! НЕ МОЖЕТ БЫТЬ больше 100%!")</f>
        <v>#DIV/0!</v>
      </c>
    </row>
    <row r="131" spans="1:7" ht="16.5" thickBot="1">
      <c r="A131" s="194" t="s">
        <v>63</v>
      </c>
      <c r="B131" s="125" t="s">
        <v>305</v>
      </c>
      <c r="C131" s="114"/>
      <c r="D131" s="163">
        <f>D121/D48</f>
        <v>1</v>
      </c>
      <c r="E131" s="115"/>
      <c r="F131" s="143"/>
      <c r="G131" s="144">
        <f>IF(D131&lt;=100%,0,"'НЕПРАВИЛЬНО! НЕ МОЖЕТ БЫТЬ больше 100%!")</f>
        <v>0</v>
      </c>
    </row>
    <row r="132" spans="1:7" s="53" customFormat="1" ht="17.25" thickBot="1">
      <c r="A132" s="54" t="s">
        <v>146</v>
      </c>
      <c r="B132" s="116" t="s">
        <v>23</v>
      </c>
      <c r="C132" s="107" t="s">
        <v>2</v>
      </c>
      <c r="D132" s="56">
        <f>D134+D137</f>
        <v>0</v>
      </c>
    </row>
    <row r="133" spans="1:7" ht="15">
      <c r="A133" s="32"/>
      <c r="B133" s="118" t="s">
        <v>16</v>
      </c>
      <c r="C133" s="7"/>
      <c r="D133" s="31" t="s">
        <v>20</v>
      </c>
      <c r="F133" s="97"/>
    </row>
    <row r="134" spans="1:7" ht="15">
      <c r="A134" s="20" t="s">
        <v>176</v>
      </c>
      <c r="B134" s="119" t="s">
        <v>280</v>
      </c>
      <c r="C134" s="7"/>
      <c r="D134" s="164"/>
      <c r="E134" s="115">
        <f>COUNTA(D134)</f>
        <v>0</v>
      </c>
      <c r="F134" s="143" t="str">
        <f>IF(E134=1," ","Не заполнено")</f>
        <v>Не заполнено</v>
      </c>
      <c r="G134" s="144">
        <f>IF(D134-D136&gt;=0,,"'НЕПРАВИЛЬНО! п.п.2.5.1. не может быть меньше из них: (в СПО)!")</f>
        <v>0</v>
      </c>
    </row>
    <row r="135" spans="1:7" ht="15">
      <c r="A135" s="22"/>
      <c r="B135" s="126" t="s">
        <v>87</v>
      </c>
      <c r="C135" s="7"/>
      <c r="D135" s="31" t="s">
        <v>20</v>
      </c>
      <c r="F135" s="97"/>
    </row>
    <row r="136" spans="1:7" ht="15">
      <c r="A136" s="192" t="s">
        <v>175</v>
      </c>
      <c r="B136" s="135" t="s">
        <v>88</v>
      </c>
      <c r="C136" s="7"/>
      <c r="D136" s="164"/>
      <c r="E136" s="115">
        <f>COUNTA(D136)</f>
        <v>0</v>
      </c>
      <c r="F136" s="143" t="str">
        <f>IF(E136=1," ","Не заполнено")</f>
        <v>Не заполнено</v>
      </c>
      <c r="G136" s="144">
        <f>IF(D136-D134&lt;=0,,"'НЕПРАВИЛЬНО! из них: (в СПО) не может быть больше п.п.2.5.1.!")</f>
        <v>0</v>
      </c>
    </row>
    <row r="137" spans="1:7" ht="15">
      <c r="A137" s="20" t="s">
        <v>177</v>
      </c>
      <c r="B137" s="119" t="s">
        <v>281</v>
      </c>
      <c r="C137" s="7"/>
      <c r="D137" s="164"/>
      <c r="E137" s="115">
        <f>COUNTA(D137)</f>
        <v>0</v>
      </c>
      <c r="F137" s="143" t="str">
        <f>IF(E137=1," ","Не заполнено")</f>
        <v>Не заполнено</v>
      </c>
      <c r="G137" s="144"/>
    </row>
    <row r="138" spans="1:7" ht="15.75" thickBot="1">
      <c r="A138" s="20"/>
      <c r="B138" s="135" t="s">
        <v>285</v>
      </c>
      <c r="C138" s="6"/>
      <c r="D138" s="165"/>
      <c r="E138" s="115">
        <f>COUNTA(D138)</f>
        <v>0</v>
      </c>
      <c r="F138" s="143" t="str">
        <f>IF(E138=1," ","Не заполнено")</f>
        <v>Не заполнено</v>
      </c>
    </row>
    <row r="139" spans="1:7" s="53" customFormat="1" ht="17.25" thickBot="1">
      <c r="A139" s="54" t="s">
        <v>145</v>
      </c>
      <c r="B139" s="116" t="s">
        <v>96</v>
      </c>
      <c r="C139" s="107" t="s">
        <v>2</v>
      </c>
      <c r="D139" s="56">
        <f>D141+D144+D145</f>
        <v>0</v>
      </c>
    </row>
    <row r="140" spans="1:7" ht="15.75">
      <c r="A140" s="25"/>
      <c r="B140" s="118" t="s">
        <v>16</v>
      </c>
      <c r="C140" s="8"/>
      <c r="D140" s="31" t="s">
        <v>20</v>
      </c>
    </row>
    <row r="141" spans="1:7" ht="15">
      <c r="A141" s="20" t="s">
        <v>178</v>
      </c>
      <c r="B141" s="119" t="s">
        <v>278</v>
      </c>
      <c r="C141" s="8"/>
      <c r="D141" s="166"/>
      <c r="E141" s="115">
        <f>COUNTA(D141)</f>
        <v>0</v>
      </c>
      <c r="F141" s="143" t="str">
        <f>IF(E141=1," ","Не заполнено")</f>
        <v>Не заполнено</v>
      </c>
      <c r="G141" s="144">
        <f>IF(D141-D143&gt;=0,,"'НЕПРАВИЛЬНО! п.п.2.6.1. не может быть меньше из них: (в СПО)!")</f>
        <v>0</v>
      </c>
    </row>
    <row r="142" spans="1:7" ht="15">
      <c r="A142" s="22"/>
      <c r="B142" s="126" t="s">
        <v>87</v>
      </c>
      <c r="C142" s="8"/>
      <c r="D142" s="31" t="s">
        <v>20</v>
      </c>
    </row>
    <row r="143" spans="1:7" ht="15">
      <c r="A143" s="192" t="s">
        <v>183</v>
      </c>
      <c r="B143" s="135" t="s">
        <v>88</v>
      </c>
      <c r="C143" s="8"/>
      <c r="D143" s="166"/>
      <c r="E143" s="115">
        <f>COUNTA(D143)</f>
        <v>0</v>
      </c>
      <c r="F143" s="143" t="str">
        <f>IF(E143=1," ","Не заполнено")</f>
        <v>Не заполнено</v>
      </c>
      <c r="G143" s="144">
        <f>IF(D143-D141&lt;=0,,"'НЕПРАВИЛЬНО! из них: (в СПО) не может быть больше п.п.2.6.1.!")</f>
        <v>0</v>
      </c>
    </row>
    <row r="144" spans="1:7" ht="15">
      <c r="A144" s="20" t="s">
        <v>179</v>
      </c>
      <c r="B144" s="119" t="s">
        <v>277</v>
      </c>
      <c r="C144" s="8"/>
      <c r="D144" s="166"/>
      <c r="E144" s="115">
        <f>COUNTA(D144)</f>
        <v>0</v>
      </c>
      <c r="F144" s="143" t="str">
        <f>IF(E144=1," ","Не заполнено")</f>
        <v>Не заполнено</v>
      </c>
      <c r="G144" s="144"/>
    </row>
    <row r="145" spans="1:7" ht="15.75" thickBot="1">
      <c r="A145" s="20" t="s">
        <v>180</v>
      </c>
      <c r="B145" s="119" t="s">
        <v>102</v>
      </c>
      <c r="C145" s="19"/>
      <c r="D145" s="167"/>
      <c r="E145" s="115">
        <f>COUNTA(D145)</f>
        <v>0</v>
      </c>
      <c r="F145" s="143" t="str">
        <f>IF(E145=1," ","Не заполнено")</f>
        <v>Не заполнено</v>
      </c>
      <c r="G145" s="144"/>
    </row>
    <row r="146" spans="1:7" s="53" customFormat="1" ht="17.25" thickBot="1">
      <c r="A146" s="54" t="s">
        <v>144</v>
      </c>
      <c r="B146" s="116" t="s">
        <v>24</v>
      </c>
      <c r="C146" s="107" t="s">
        <v>2</v>
      </c>
      <c r="D146" s="56">
        <f>D148+D151+D152</f>
        <v>0</v>
      </c>
      <c r="G146" s="100"/>
    </row>
    <row r="147" spans="1:7" ht="15.75">
      <c r="A147" s="25"/>
      <c r="B147" s="118" t="s">
        <v>16</v>
      </c>
      <c r="C147" s="8"/>
      <c r="D147" s="31" t="s">
        <v>20</v>
      </c>
      <c r="G147" s="27"/>
    </row>
    <row r="148" spans="1:7" ht="15">
      <c r="A148" s="20" t="s">
        <v>181</v>
      </c>
      <c r="B148" s="119" t="s">
        <v>279</v>
      </c>
      <c r="C148" s="8"/>
      <c r="D148" s="166"/>
      <c r="E148" s="115">
        <f>COUNTA(D148)</f>
        <v>0</v>
      </c>
      <c r="F148" s="143" t="str">
        <f>IF(E148=1," ","Не заполнено")</f>
        <v>Не заполнено</v>
      </c>
      <c r="G148" s="144">
        <f>IF(D148-D150&gt;=0,,"'НЕПРАВИЛЬНО! п.п.2.7.1. не может быть меньше из них: (в СПО)!")</f>
        <v>0</v>
      </c>
    </row>
    <row r="149" spans="1:7" ht="15">
      <c r="A149" s="22"/>
      <c r="B149" s="126" t="s">
        <v>87</v>
      </c>
      <c r="C149" s="8"/>
      <c r="D149" s="31" t="s">
        <v>20</v>
      </c>
      <c r="G149" s="27"/>
    </row>
    <row r="150" spans="1:7" ht="15">
      <c r="A150" s="192" t="s">
        <v>182</v>
      </c>
      <c r="B150" s="135" t="s">
        <v>88</v>
      </c>
      <c r="C150" s="8"/>
      <c r="D150" s="168"/>
      <c r="E150" s="115">
        <f>COUNTA(D150)</f>
        <v>0</v>
      </c>
      <c r="F150" s="143" t="str">
        <f>IF(E150=1," ","Не заполнено")</f>
        <v>Не заполнено</v>
      </c>
      <c r="G150" s="144">
        <f>IF(D150-D148&lt;=0,,"'НЕПРАВИЛЬНО! из них: (в СПО) не может быть больше п.п.2.7.1.!")</f>
        <v>0</v>
      </c>
    </row>
    <row r="151" spans="1:7" ht="15" customHeight="1">
      <c r="A151" s="20" t="s">
        <v>184</v>
      </c>
      <c r="B151" s="119" t="s">
        <v>277</v>
      </c>
      <c r="C151" s="35"/>
      <c r="D151" s="166"/>
      <c r="E151" s="115">
        <f>COUNTA(D151)</f>
        <v>0</v>
      </c>
      <c r="F151" s="143" t="str">
        <f>IF(E151=1," ","Не заполнено")</f>
        <v>Не заполнено</v>
      </c>
      <c r="G151" s="144"/>
    </row>
    <row r="152" spans="1:7" ht="15" customHeight="1" thickBot="1">
      <c r="A152" s="20" t="s">
        <v>185</v>
      </c>
      <c r="B152" s="136" t="s">
        <v>102</v>
      </c>
      <c r="C152" s="37"/>
      <c r="D152" s="169"/>
      <c r="E152" s="115">
        <f>COUNTA(D152)</f>
        <v>0</v>
      </c>
      <c r="F152" s="143" t="str">
        <f>IF(E152=1," ","Не заполнено")</f>
        <v>Не заполнено</v>
      </c>
      <c r="G152" s="144"/>
    </row>
    <row r="153" spans="1:7" s="51" customFormat="1" ht="19.5" thickBot="1">
      <c r="A153" s="34" t="s">
        <v>27</v>
      </c>
      <c r="B153" s="137" t="s">
        <v>328</v>
      </c>
      <c r="C153" s="49"/>
      <c r="D153" s="50" t="s">
        <v>20</v>
      </c>
      <c r="G153" s="101"/>
    </row>
    <row r="154" spans="1:7" s="53" customFormat="1" ht="17.25" thickBot="1">
      <c r="A154" s="40" t="s">
        <v>29</v>
      </c>
      <c r="B154" s="122" t="s">
        <v>306</v>
      </c>
      <c r="C154" s="107" t="s">
        <v>2</v>
      </c>
      <c r="D154" s="52">
        <f>D155+D168</f>
        <v>0</v>
      </c>
    </row>
    <row r="155" spans="1:7" s="46" customFormat="1" ht="16.5" thickBot="1">
      <c r="A155" s="25" t="s">
        <v>31</v>
      </c>
      <c r="B155" s="117" t="s">
        <v>115</v>
      </c>
      <c r="C155" s="107" t="s">
        <v>2</v>
      </c>
      <c r="D155" s="48">
        <f>D156+D158+D159+D160+D161+D162+D163+D164+D165+D166+D167</f>
        <v>0</v>
      </c>
    </row>
    <row r="156" spans="1:7" ht="15">
      <c r="A156" s="20" t="s">
        <v>41</v>
      </c>
      <c r="B156" s="119" t="s">
        <v>61</v>
      </c>
      <c r="C156" s="86"/>
      <c r="D156" s="168"/>
      <c r="E156" s="115">
        <f t="shared" ref="E156:E166" si="9">COUNTA(D156)</f>
        <v>0</v>
      </c>
      <c r="F156" s="143" t="str">
        <f t="shared" ref="F156:F166" si="10">IF(E156=1," ","Не заполнено")</f>
        <v>Не заполнено</v>
      </c>
      <c r="G156" s="144">
        <f>IF(D51-(D156+D189+D195)=0,,"'НЕПРАВИЛЬНО! Сумма (п.п.3.1.1.1.+п.п.4.1.2.1.+п.п.4.1.3.1.) НЕ РАВНА п.2.1.!")</f>
        <v>0</v>
      </c>
    </row>
    <row r="157" spans="1:7" ht="15">
      <c r="A157" s="194" t="s">
        <v>274</v>
      </c>
      <c r="B157" s="126" t="s">
        <v>161</v>
      </c>
      <c r="C157" s="86"/>
      <c r="D157" s="168"/>
      <c r="E157" s="115">
        <f t="shared" si="9"/>
        <v>0</v>
      </c>
      <c r="F157" s="143" t="str">
        <f>IF(E157=1," ","Не заполнено")</f>
        <v>Не заполнено</v>
      </c>
      <c r="G157" s="144"/>
    </row>
    <row r="158" spans="1:7" ht="15">
      <c r="A158" s="20" t="s">
        <v>49</v>
      </c>
      <c r="B158" s="119" t="s">
        <v>162</v>
      </c>
      <c r="C158" s="86"/>
      <c r="D158" s="166"/>
      <c r="E158" s="115">
        <f t="shared" si="9"/>
        <v>0</v>
      </c>
      <c r="F158" s="143" t="str">
        <f t="shared" si="10"/>
        <v>Не заполнено</v>
      </c>
      <c r="G158" s="144"/>
    </row>
    <row r="159" spans="1:7" ht="15">
      <c r="A159" s="20" t="s">
        <v>48</v>
      </c>
      <c r="B159" s="119" t="s">
        <v>332</v>
      </c>
      <c r="C159" s="86"/>
      <c r="D159" s="166"/>
      <c r="E159" s="115">
        <f t="shared" si="9"/>
        <v>0</v>
      </c>
      <c r="F159" s="143" t="str">
        <f t="shared" si="10"/>
        <v>Не заполнено</v>
      </c>
      <c r="G159" s="144"/>
    </row>
    <row r="160" spans="1:7" ht="15">
      <c r="A160" s="20" t="s">
        <v>47</v>
      </c>
      <c r="B160" s="118" t="s">
        <v>122</v>
      </c>
      <c r="C160" s="33"/>
      <c r="D160" s="164"/>
      <c r="E160" s="115">
        <f t="shared" si="9"/>
        <v>0</v>
      </c>
      <c r="F160" s="143" t="str">
        <f>IF(E160=1," ","Не заполнено")</f>
        <v>Не заполнено</v>
      </c>
      <c r="G160" s="144"/>
    </row>
    <row r="161" spans="1:8" ht="15">
      <c r="A161" s="20" t="s">
        <v>46</v>
      </c>
      <c r="B161" s="119" t="s">
        <v>331</v>
      </c>
      <c r="C161" s="88"/>
      <c r="D161" s="170"/>
      <c r="E161" s="115">
        <f t="shared" si="9"/>
        <v>0</v>
      </c>
      <c r="F161" s="143" t="str">
        <f t="shared" si="10"/>
        <v>Не заполнено</v>
      </c>
      <c r="G161" s="144"/>
    </row>
    <row r="162" spans="1:8" ht="15">
      <c r="A162" s="20" t="s">
        <v>42</v>
      </c>
      <c r="B162" s="119" t="s">
        <v>163</v>
      </c>
      <c r="C162" s="102"/>
      <c r="D162" s="166"/>
      <c r="E162" s="115">
        <f t="shared" si="9"/>
        <v>0</v>
      </c>
      <c r="F162" s="143" t="str">
        <f t="shared" si="10"/>
        <v>Не заполнено</v>
      </c>
      <c r="G162" s="149"/>
    </row>
    <row r="163" spans="1:8" ht="15">
      <c r="A163" s="20" t="s">
        <v>43</v>
      </c>
      <c r="B163" s="119" t="s">
        <v>317</v>
      </c>
      <c r="C163" s="86"/>
      <c r="D163" s="166"/>
      <c r="E163" s="115">
        <f t="shared" si="9"/>
        <v>0</v>
      </c>
      <c r="F163" s="143" t="str">
        <f t="shared" si="10"/>
        <v>Не заполнено</v>
      </c>
      <c r="G163" s="144"/>
    </row>
    <row r="164" spans="1:8" ht="15">
      <c r="A164" s="20" t="s">
        <v>45</v>
      </c>
      <c r="B164" s="119" t="s">
        <v>307</v>
      </c>
      <c r="C164" s="103"/>
      <c r="D164" s="166"/>
      <c r="E164" s="115">
        <f t="shared" si="9"/>
        <v>0</v>
      </c>
      <c r="F164" s="143" t="str">
        <f t="shared" si="10"/>
        <v>Не заполнено</v>
      </c>
      <c r="G164" s="144">
        <f>IF(D164-D52=0,,"'НЕПРАВИЛЬНО! НЕ РАВНО п.п.2.1.1. (в них: - проф. орг. структурн. подразд.)!")</f>
        <v>0</v>
      </c>
    </row>
    <row r="165" spans="1:8" ht="15">
      <c r="A165" s="20" t="s">
        <v>44</v>
      </c>
      <c r="B165" s="119" t="s">
        <v>311</v>
      </c>
      <c r="C165" s="86"/>
      <c r="D165" s="166"/>
      <c r="E165" s="115">
        <f t="shared" si="9"/>
        <v>0</v>
      </c>
      <c r="F165" s="143" t="str">
        <f t="shared" si="10"/>
        <v>Не заполнено</v>
      </c>
      <c r="G165" s="144"/>
    </row>
    <row r="166" spans="1:8" ht="15">
      <c r="A166" s="20" t="s">
        <v>114</v>
      </c>
      <c r="B166" s="119" t="s">
        <v>62</v>
      </c>
      <c r="C166" s="86"/>
      <c r="D166" s="166"/>
      <c r="E166" s="115">
        <f t="shared" si="9"/>
        <v>0</v>
      </c>
      <c r="F166" s="143" t="str">
        <f t="shared" si="10"/>
        <v>Не заполнено</v>
      </c>
      <c r="G166" s="144">
        <f>IF(D166-D53=0,,"'НЕПРАВИЛЬНО! НЕ РАВНО п.п.2.1.1. (в них: - проф. групп)!")</f>
        <v>0</v>
      </c>
      <c r="H166" s="150"/>
    </row>
    <row r="167" spans="1:8" ht="15.75" thickBot="1">
      <c r="A167" s="20" t="s">
        <v>123</v>
      </c>
      <c r="B167" s="119" t="s">
        <v>124</v>
      </c>
      <c r="C167" s="2"/>
      <c r="D167" s="171"/>
      <c r="E167" s="115">
        <f>COUNTA(D167)</f>
        <v>0</v>
      </c>
      <c r="F167" s="143" t="str">
        <f>IF(E167=1," ","Не заполнено")</f>
        <v>Не заполнено</v>
      </c>
      <c r="G167" s="3"/>
      <c r="H167" s="3"/>
    </row>
    <row r="168" spans="1:8" s="46" customFormat="1" ht="16.5" thickBot="1">
      <c r="A168" s="25" t="s">
        <v>40</v>
      </c>
      <c r="B168" s="117" t="s">
        <v>164</v>
      </c>
      <c r="C168" s="107" t="s">
        <v>2</v>
      </c>
      <c r="D168" s="44">
        <f>D169+D171+D172+D175+D176+D178+D173+D174+D177</f>
        <v>0</v>
      </c>
      <c r="E168" s="45"/>
      <c r="F168" s="45"/>
      <c r="G168" s="45"/>
      <c r="H168" s="45"/>
    </row>
    <row r="169" spans="1:8" ht="15">
      <c r="A169" s="20" t="s">
        <v>50</v>
      </c>
      <c r="B169" s="119" t="s">
        <v>51</v>
      </c>
      <c r="C169" s="86"/>
      <c r="D169" s="168"/>
      <c r="E169" s="115">
        <f t="shared" ref="E169:E177" si="11">COUNTA(D169)</f>
        <v>0</v>
      </c>
      <c r="F169" s="143" t="str">
        <f t="shared" ref="F169:F177" si="12">IF(E169=1," ","Не заполнено")</f>
        <v>Не заполнено</v>
      </c>
      <c r="G169" s="3"/>
      <c r="H169" s="3"/>
    </row>
    <row r="170" spans="1:8" ht="15">
      <c r="A170" s="194" t="s">
        <v>273</v>
      </c>
      <c r="B170" s="133" t="s">
        <v>165</v>
      </c>
      <c r="C170" s="86"/>
      <c r="D170" s="168"/>
      <c r="E170" s="115">
        <f>COUNTA(D170)</f>
        <v>0</v>
      </c>
      <c r="F170" s="143" t="str">
        <f>IF(E170=1," ","Не заполнено")</f>
        <v>Не заполнено</v>
      </c>
      <c r="G170" s="3"/>
      <c r="H170" s="3"/>
    </row>
    <row r="171" spans="1:8" ht="15">
      <c r="A171" s="20" t="s">
        <v>52</v>
      </c>
      <c r="B171" s="119" t="s">
        <v>166</v>
      </c>
      <c r="C171" s="86"/>
      <c r="D171" s="166"/>
      <c r="E171" s="115">
        <f t="shared" si="11"/>
        <v>0</v>
      </c>
      <c r="F171" s="143" t="str">
        <f t="shared" si="12"/>
        <v>Не заполнено</v>
      </c>
      <c r="G171" s="3"/>
      <c r="H171" s="3"/>
    </row>
    <row r="172" spans="1:8" ht="15">
      <c r="A172" s="20" t="s">
        <v>53</v>
      </c>
      <c r="B172" s="119" t="s">
        <v>334</v>
      </c>
      <c r="C172" s="86"/>
      <c r="D172" s="166"/>
      <c r="E172" s="115">
        <f t="shared" si="11"/>
        <v>0</v>
      </c>
      <c r="F172" s="143" t="str">
        <f t="shared" si="12"/>
        <v>Не заполнено</v>
      </c>
      <c r="G172" s="3"/>
      <c r="H172" s="3"/>
    </row>
    <row r="173" spans="1:8" ht="15">
      <c r="A173" s="20" t="s">
        <v>117</v>
      </c>
      <c r="B173" s="118" t="s">
        <v>122</v>
      </c>
      <c r="C173" s="86"/>
      <c r="D173" s="166"/>
      <c r="E173" s="115">
        <f t="shared" si="11"/>
        <v>0</v>
      </c>
      <c r="F173" s="143" t="str">
        <f t="shared" si="12"/>
        <v>Не заполнено</v>
      </c>
      <c r="G173" s="3"/>
      <c r="H173" s="3"/>
    </row>
    <row r="174" spans="1:8" ht="15">
      <c r="A174" s="20" t="s">
        <v>54</v>
      </c>
      <c r="B174" s="118" t="s">
        <v>120</v>
      </c>
      <c r="C174" s="86"/>
      <c r="D174" s="166"/>
      <c r="E174" s="115">
        <f t="shared" si="11"/>
        <v>0</v>
      </c>
      <c r="F174" s="143" t="str">
        <f>IF(E174=1," ","Не заполнено")</f>
        <v>Не заполнено</v>
      </c>
      <c r="G174" s="3"/>
      <c r="H174" s="3"/>
    </row>
    <row r="175" spans="1:8" ht="15">
      <c r="A175" s="20" t="s">
        <v>98</v>
      </c>
      <c r="B175" s="119" t="s">
        <v>333</v>
      </c>
      <c r="C175" s="86"/>
      <c r="D175" s="166"/>
      <c r="E175" s="115">
        <f t="shared" si="11"/>
        <v>0</v>
      </c>
      <c r="F175" s="143" t="str">
        <f t="shared" si="12"/>
        <v>Не заполнено</v>
      </c>
      <c r="G175" s="3"/>
      <c r="H175" s="3"/>
    </row>
    <row r="176" spans="1:8" ht="15">
      <c r="A176" s="20" t="s">
        <v>118</v>
      </c>
      <c r="B176" s="119" t="s">
        <v>116</v>
      </c>
      <c r="C176" s="86"/>
      <c r="D176" s="166"/>
      <c r="E176" s="115">
        <f t="shared" si="11"/>
        <v>0</v>
      </c>
      <c r="F176" s="143" t="str">
        <f>IF(E176=1," ","Не заполнено")</f>
        <v>Не заполнено</v>
      </c>
      <c r="G176" s="3"/>
      <c r="H176" s="3"/>
    </row>
    <row r="177" spans="1:8" ht="15">
      <c r="A177" s="20" t="s">
        <v>119</v>
      </c>
      <c r="B177" s="119" t="s">
        <v>318</v>
      </c>
      <c r="C177" s="86"/>
      <c r="D177" s="166"/>
      <c r="E177" s="115">
        <f t="shared" si="11"/>
        <v>0</v>
      </c>
      <c r="F177" s="143" t="str">
        <f t="shared" si="12"/>
        <v>Не заполнено</v>
      </c>
      <c r="G177" s="3"/>
      <c r="H177" s="3"/>
    </row>
    <row r="178" spans="1:8" ht="15.75" thickBot="1">
      <c r="A178" s="20" t="s">
        <v>121</v>
      </c>
      <c r="B178" s="119" t="s">
        <v>124</v>
      </c>
      <c r="C178" s="86"/>
      <c r="D178" s="166"/>
      <c r="E178" s="115">
        <f>COUNTA(D178)</f>
        <v>0</v>
      </c>
      <c r="F178" s="143" t="str">
        <f>IF(E178=1," ","Не заполнено")</f>
        <v>Не заполнено</v>
      </c>
      <c r="G178" s="3"/>
      <c r="H178" s="3"/>
    </row>
    <row r="179" spans="1:8" ht="19.5" thickBot="1">
      <c r="A179" s="38" t="s">
        <v>17</v>
      </c>
      <c r="B179" s="123" t="s">
        <v>324</v>
      </c>
      <c r="C179" s="104"/>
      <c r="D179" s="16" t="s">
        <v>20</v>
      </c>
      <c r="E179" s="3"/>
      <c r="F179" s="3"/>
      <c r="G179" s="3"/>
      <c r="H179" s="3"/>
    </row>
    <row r="180" spans="1:8" ht="17.25" thickBot="1">
      <c r="A180" s="40" t="s">
        <v>38</v>
      </c>
      <c r="B180" s="138" t="s">
        <v>308</v>
      </c>
      <c r="C180" s="107" t="s">
        <v>2</v>
      </c>
      <c r="D180" s="56">
        <f>D181+D188+D194</f>
        <v>0</v>
      </c>
    </row>
    <row r="181" spans="1:8" ht="16.5" thickBot="1">
      <c r="A181" s="25" t="s">
        <v>55</v>
      </c>
      <c r="B181" s="139" t="s">
        <v>167</v>
      </c>
      <c r="C181" s="107" t="s">
        <v>2</v>
      </c>
      <c r="D181" s="82">
        <f>D182+D184+D185+D186+D187</f>
        <v>0</v>
      </c>
    </row>
    <row r="182" spans="1:8" ht="15">
      <c r="A182" s="20" t="s">
        <v>56</v>
      </c>
      <c r="B182" s="140" t="s">
        <v>73</v>
      </c>
      <c r="C182" s="19"/>
      <c r="D182" s="172"/>
      <c r="E182" s="115">
        <f t="shared" ref="E182:E187" si="13">COUNTA(D182)</f>
        <v>0</v>
      </c>
      <c r="F182" s="143" t="str">
        <f t="shared" ref="F182:F187" si="14">IF(E182=1," ","Не заполнено")</f>
        <v>Не заполнено</v>
      </c>
    </row>
    <row r="183" spans="1:8" ht="15">
      <c r="A183" s="194" t="s">
        <v>272</v>
      </c>
      <c r="B183" s="141" t="s">
        <v>161</v>
      </c>
      <c r="C183" s="19"/>
      <c r="D183" s="172"/>
      <c r="E183" s="115">
        <f t="shared" si="13"/>
        <v>0</v>
      </c>
      <c r="F183" s="143" t="str">
        <f t="shared" si="14"/>
        <v>Не заполнено</v>
      </c>
    </row>
    <row r="184" spans="1:8" ht="15">
      <c r="A184" s="20" t="s">
        <v>57</v>
      </c>
      <c r="B184" s="118" t="s">
        <v>312</v>
      </c>
      <c r="C184" s="86"/>
      <c r="D184" s="166"/>
      <c r="E184" s="115">
        <f t="shared" si="13"/>
        <v>0</v>
      </c>
      <c r="F184" s="143" t="str">
        <f t="shared" si="14"/>
        <v>Не заполнено</v>
      </c>
    </row>
    <row r="185" spans="1:8" ht="15">
      <c r="A185" s="20" t="s">
        <v>58</v>
      </c>
      <c r="B185" s="118" t="s">
        <v>75</v>
      </c>
      <c r="C185" s="86"/>
      <c r="D185" s="166"/>
      <c r="E185" s="115">
        <f t="shared" si="13"/>
        <v>0</v>
      </c>
      <c r="F185" s="143" t="str">
        <f t="shared" si="14"/>
        <v>Не заполнено</v>
      </c>
    </row>
    <row r="186" spans="1:8" ht="15">
      <c r="A186" s="20" t="s">
        <v>59</v>
      </c>
      <c r="B186" s="118" t="s">
        <v>72</v>
      </c>
      <c r="C186" s="2"/>
      <c r="D186" s="166"/>
      <c r="E186" s="115">
        <f t="shared" si="13"/>
        <v>0</v>
      </c>
      <c r="F186" s="143" t="str">
        <f t="shared" si="14"/>
        <v>Не заполнено</v>
      </c>
    </row>
    <row r="187" spans="1:8" ht="15.75" thickBot="1">
      <c r="A187" s="20" t="s">
        <v>60</v>
      </c>
      <c r="B187" s="118" t="s">
        <v>74</v>
      </c>
      <c r="C187" s="86"/>
      <c r="D187" s="166"/>
      <c r="E187" s="115">
        <f t="shared" si="13"/>
        <v>0</v>
      </c>
      <c r="F187" s="143" t="str">
        <f t="shared" si="14"/>
        <v>Не заполнено</v>
      </c>
    </row>
    <row r="188" spans="1:8" ht="16.5" thickBot="1">
      <c r="A188" s="25" t="s">
        <v>103</v>
      </c>
      <c r="B188" s="117" t="s">
        <v>309</v>
      </c>
      <c r="C188" s="107" t="s">
        <v>2</v>
      </c>
      <c r="D188" s="82">
        <f>D189+D191+D193+D192</f>
        <v>0</v>
      </c>
    </row>
    <row r="189" spans="1:8" ht="15">
      <c r="A189" s="20" t="s">
        <v>104</v>
      </c>
      <c r="B189" s="120" t="s">
        <v>313</v>
      </c>
      <c r="C189" s="19"/>
      <c r="D189" s="173"/>
      <c r="E189" s="115">
        <f>COUNTA(D189)</f>
        <v>0</v>
      </c>
      <c r="F189" s="143" t="str">
        <f>IF(E189=1," ","Не заполнено")</f>
        <v>Не заполнено</v>
      </c>
      <c r="G189" s="144">
        <f>IF(D51-(D189+D195+D156)=0,,"'НЕПРАВИЛЬНО! Сумма (п.п.4.1.2.1.+п.п.4.1.3.1.+п.п.3.1.1.1.) НЕ РАВНА п.2.1.!")</f>
        <v>0</v>
      </c>
    </row>
    <row r="190" spans="1:8" ht="15">
      <c r="A190" s="194" t="s">
        <v>271</v>
      </c>
      <c r="B190" s="141" t="s">
        <v>161</v>
      </c>
      <c r="C190" s="19"/>
      <c r="D190" s="173"/>
      <c r="E190" s="115">
        <f>COUNTA(D190)</f>
        <v>0</v>
      </c>
      <c r="F190" s="143" t="str">
        <f>IF(E190=1," ","Не заполнено")</f>
        <v>Не заполнено</v>
      </c>
      <c r="G190" s="144"/>
    </row>
    <row r="191" spans="1:8" ht="15">
      <c r="A191" s="20" t="s">
        <v>105</v>
      </c>
      <c r="B191" s="118" t="s">
        <v>314</v>
      </c>
      <c r="C191" s="86"/>
      <c r="D191" s="166"/>
      <c r="E191" s="115">
        <f>COUNTA(D191)</f>
        <v>0</v>
      </c>
      <c r="F191" s="143" t="str">
        <f>IF(E191=1," ","Не заполнено")</f>
        <v>Не заполнено</v>
      </c>
      <c r="G191" s="144"/>
    </row>
    <row r="192" spans="1:8" ht="15">
      <c r="A192" s="20" t="s">
        <v>128</v>
      </c>
      <c r="B192" s="118" t="s">
        <v>315</v>
      </c>
      <c r="C192" s="86"/>
      <c r="D192" s="166"/>
      <c r="E192" s="115">
        <f>COUNTA(D192)</f>
        <v>0</v>
      </c>
      <c r="F192" s="143" t="str">
        <f>IF(E192=1," ","Не заполнено")</f>
        <v>Не заполнено</v>
      </c>
      <c r="G192" s="144"/>
    </row>
    <row r="193" spans="1:7" ht="15.75" thickBot="1">
      <c r="A193" s="20" t="s">
        <v>129</v>
      </c>
      <c r="B193" s="118" t="s">
        <v>74</v>
      </c>
      <c r="C193" s="86"/>
      <c r="D193" s="166"/>
      <c r="E193" s="115">
        <f>COUNTA(D193)</f>
        <v>0</v>
      </c>
      <c r="F193" s="143" t="str">
        <f>IF(E193=1," ","Не заполнено")</f>
        <v>Не заполнено</v>
      </c>
    </row>
    <row r="194" spans="1:7" ht="16.5" thickBot="1">
      <c r="A194" s="25" t="s">
        <v>106</v>
      </c>
      <c r="B194" s="117" t="s">
        <v>310</v>
      </c>
      <c r="C194" s="107" t="s">
        <v>2</v>
      </c>
      <c r="D194" s="82">
        <f>D195+D197+D198+D199+D200</f>
        <v>0</v>
      </c>
    </row>
    <row r="195" spans="1:7" ht="15">
      <c r="A195" s="20" t="s">
        <v>107</v>
      </c>
      <c r="B195" s="120" t="s">
        <v>313</v>
      </c>
      <c r="C195" s="19"/>
      <c r="D195" s="172"/>
      <c r="E195" s="115">
        <f t="shared" ref="E195:E200" si="15">COUNTA(D195)</f>
        <v>0</v>
      </c>
      <c r="F195" s="143" t="str">
        <f t="shared" ref="F195:F200" si="16">IF(E195=1," ","Не заполнено")</f>
        <v>Не заполнено</v>
      </c>
      <c r="G195" s="144">
        <f>IF(D51-(D195+D189+D156)=0,,"'НЕПРАВИЛЬНО! Сумма (п.п.4.1.3.1.+п.п.4.1.2.1.+п.п.3.1.1.1.) НЕ РАВНА п.2.1.!")</f>
        <v>0</v>
      </c>
    </row>
    <row r="196" spans="1:7" ht="15">
      <c r="A196" s="194" t="s">
        <v>270</v>
      </c>
      <c r="B196" s="141" t="s">
        <v>161</v>
      </c>
      <c r="C196" s="19"/>
      <c r="D196" s="172"/>
      <c r="E196" s="115">
        <f t="shared" si="15"/>
        <v>0</v>
      </c>
      <c r="F196" s="143" t="str">
        <f t="shared" si="16"/>
        <v>Не заполнено</v>
      </c>
      <c r="G196" s="144"/>
    </row>
    <row r="197" spans="1:7" ht="15">
      <c r="A197" s="20" t="s">
        <v>108</v>
      </c>
      <c r="B197" s="118" t="s">
        <v>314</v>
      </c>
      <c r="C197" s="86"/>
      <c r="D197" s="166"/>
      <c r="E197" s="115">
        <f t="shared" si="15"/>
        <v>0</v>
      </c>
      <c r="F197" s="143" t="str">
        <f t="shared" si="16"/>
        <v>Не заполнено</v>
      </c>
      <c r="G197" s="144"/>
    </row>
    <row r="198" spans="1:7" ht="15">
      <c r="A198" s="20" t="s">
        <v>109</v>
      </c>
      <c r="B198" s="118" t="s">
        <v>315</v>
      </c>
      <c r="C198" s="86"/>
      <c r="D198" s="166"/>
      <c r="E198" s="115">
        <f t="shared" si="15"/>
        <v>0</v>
      </c>
      <c r="F198" s="143" t="str">
        <f t="shared" si="16"/>
        <v>Не заполнено</v>
      </c>
      <c r="G198" s="144"/>
    </row>
    <row r="199" spans="1:7" ht="15">
      <c r="A199" s="20" t="s">
        <v>110</v>
      </c>
      <c r="B199" s="118" t="s">
        <v>316</v>
      </c>
      <c r="C199" s="86"/>
      <c r="D199" s="166"/>
      <c r="E199" s="115">
        <f t="shared" si="15"/>
        <v>0</v>
      </c>
      <c r="F199" s="143" t="str">
        <f t="shared" si="16"/>
        <v>Не заполнено</v>
      </c>
      <c r="G199" s="144"/>
    </row>
    <row r="200" spans="1:7" ht="15.75" thickBot="1">
      <c r="A200" s="20" t="s">
        <v>111</v>
      </c>
      <c r="B200" s="118" t="s">
        <v>74</v>
      </c>
      <c r="C200" s="86"/>
      <c r="D200" s="166"/>
      <c r="E200" s="115">
        <f t="shared" si="15"/>
        <v>0</v>
      </c>
      <c r="F200" s="143" t="str">
        <f t="shared" si="16"/>
        <v>Не заполнено</v>
      </c>
      <c r="G200" s="144"/>
    </row>
    <row r="201" spans="1:7" ht="18.75">
      <c r="A201" s="38" t="s">
        <v>18</v>
      </c>
      <c r="B201" s="21" t="s">
        <v>288</v>
      </c>
      <c r="C201" s="104"/>
      <c r="D201" s="111" t="s">
        <v>20</v>
      </c>
    </row>
    <row r="202" spans="1:7" ht="16.5" thickBot="1">
      <c r="A202" s="198" t="s">
        <v>137</v>
      </c>
      <c r="B202" s="106" t="s">
        <v>286</v>
      </c>
      <c r="C202" s="109" t="s">
        <v>2</v>
      </c>
      <c r="D202" s="110" t="s">
        <v>20</v>
      </c>
    </row>
    <row r="203" spans="1:7" ht="16.5" thickBot="1">
      <c r="A203" s="198"/>
      <c r="B203" s="112" t="s">
        <v>287</v>
      </c>
      <c r="C203" s="109"/>
      <c r="D203" s="44">
        <f>D205+D206</f>
        <v>0</v>
      </c>
    </row>
    <row r="204" spans="1:7" ht="16.5" thickBot="1">
      <c r="A204" s="198"/>
      <c r="B204" s="113" t="s">
        <v>39</v>
      </c>
      <c r="C204" s="108"/>
      <c r="D204" s="16" t="s">
        <v>20</v>
      </c>
    </row>
    <row r="205" spans="1:7" ht="15.75" thickBot="1">
      <c r="A205" s="199" t="s">
        <v>186</v>
      </c>
      <c r="B205" s="203" t="s">
        <v>139</v>
      </c>
      <c r="C205" s="10"/>
      <c r="D205" s="174"/>
      <c r="E205" s="115">
        <f>COUNTA(D205)</f>
        <v>0</v>
      </c>
      <c r="F205" s="143" t="str">
        <f>IF(E205=1," ","Не заполнено")</f>
        <v>Не заполнено</v>
      </c>
    </row>
    <row r="206" spans="1:7" ht="15.75" thickBot="1">
      <c r="A206" s="199" t="s">
        <v>187</v>
      </c>
      <c r="B206" s="203" t="s">
        <v>138</v>
      </c>
      <c r="C206" s="10"/>
      <c r="D206" s="174"/>
      <c r="E206" s="115">
        <f>COUNTA(D206)</f>
        <v>0</v>
      </c>
      <c r="F206" s="143" t="str">
        <f>IF(E206=1," ","Не заполнено")</f>
        <v>Не заполнено</v>
      </c>
    </row>
    <row r="207" spans="1:7" ht="16.5" thickBot="1">
      <c r="A207" s="198" t="s">
        <v>130</v>
      </c>
      <c r="B207" s="106" t="s">
        <v>289</v>
      </c>
      <c r="C207" s="107" t="s">
        <v>2</v>
      </c>
      <c r="D207" s="82">
        <f>D209+D210</f>
        <v>0</v>
      </c>
    </row>
    <row r="208" spans="1:7" ht="16.5" thickBot="1">
      <c r="A208" s="198"/>
      <c r="B208" s="113" t="s">
        <v>39</v>
      </c>
      <c r="C208" s="10"/>
      <c r="D208" s="16" t="s">
        <v>20</v>
      </c>
    </row>
    <row r="209" spans="1:9" ht="15.75" thickBot="1">
      <c r="A209" s="199" t="s">
        <v>188</v>
      </c>
      <c r="B209" s="203" t="s">
        <v>139</v>
      </c>
      <c r="C209" s="10"/>
      <c r="D209" s="174"/>
      <c r="E209" s="115">
        <f>COUNTA(D209)</f>
        <v>0</v>
      </c>
      <c r="F209" s="143" t="str">
        <f>IF(E209=1," ","Не заполнено")</f>
        <v>Не заполнено</v>
      </c>
    </row>
    <row r="210" spans="1:9" ht="15.75" thickBot="1">
      <c r="A210" s="199" t="s">
        <v>189</v>
      </c>
      <c r="B210" s="203" t="s">
        <v>138</v>
      </c>
      <c r="C210" s="7"/>
      <c r="D210" s="175">
        <f>SUM(D212+D213+D214+D215)</f>
        <v>0</v>
      </c>
    </row>
    <row r="211" spans="1:9" ht="15">
      <c r="A211" s="11"/>
      <c r="B211" s="204" t="s">
        <v>19</v>
      </c>
      <c r="C211" s="7"/>
      <c r="D211" s="18" t="s">
        <v>20</v>
      </c>
    </row>
    <row r="212" spans="1:9" ht="15">
      <c r="A212" s="192" t="s">
        <v>191</v>
      </c>
      <c r="B212" s="205" t="s">
        <v>140</v>
      </c>
      <c r="C212" s="86"/>
      <c r="D212" s="166"/>
      <c r="E212" s="115">
        <f>COUNTA(D212)</f>
        <v>0</v>
      </c>
      <c r="F212" s="143" t="str">
        <f>IF(E212=1," ","Не заполнено")</f>
        <v>Не заполнено</v>
      </c>
      <c r="G212" s="144">
        <f>IF(D212-D51&lt;=0,,"'НЕПРАВИЛЬНО! п.п.5.2.2.1. не может быть больше п.п.2.1.!")</f>
        <v>0</v>
      </c>
    </row>
    <row r="213" spans="1:9" ht="15">
      <c r="A213" s="192" t="s">
        <v>192</v>
      </c>
      <c r="B213" s="205" t="s">
        <v>290</v>
      </c>
      <c r="C213" s="92"/>
      <c r="D213" s="170"/>
      <c r="E213" s="115">
        <f>COUNTA(D213)</f>
        <v>0</v>
      </c>
      <c r="F213" s="143" t="str">
        <f>IF(E213=1," ","Не заполнено")</f>
        <v>Не заполнено</v>
      </c>
      <c r="G213" s="144">
        <f>IF(D213-(D158+D191+D197)&lt;=0,,"'НЕПРАВИЛЬНО! п.п.5.2.2.2. не может быть больше суммы (п.п.3.1.1.2.+п.п.4.1.2.2.+п.п.4.1.3.2.)!")</f>
        <v>0</v>
      </c>
    </row>
    <row r="214" spans="1:9" ht="15">
      <c r="A214" s="192" t="s">
        <v>193</v>
      </c>
      <c r="B214" s="205" t="s">
        <v>284</v>
      </c>
      <c r="C214" s="92"/>
      <c r="D214" s="170"/>
      <c r="E214" s="115">
        <f>COUNTA(D214)</f>
        <v>0</v>
      </c>
      <c r="F214" s="143" t="str">
        <f>IF(E214=1," ","Не заполнено")</f>
        <v>Не заполнено</v>
      </c>
      <c r="G214" s="144">
        <f>IF(D214-D162&lt;=0,,"'НЕПРАВИЛЬНО! п.п.5.2.2.3. не может быть больше п.п.3.1.1.6.!")</f>
        <v>0</v>
      </c>
    </row>
    <row r="215" spans="1:9" ht="15.75" thickBot="1">
      <c r="A215" s="197" t="s">
        <v>190</v>
      </c>
      <c r="B215" s="206" t="s">
        <v>141</v>
      </c>
      <c r="C215" s="105"/>
      <c r="D215" s="171"/>
      <c r="E215" s="115">
        <f>COUNTA(D215)</f>
        <v>0</v>
      </c>
      <c r="F215" s="143" t="str">
        <f>IF(E215=1," ","Не заполнено")</f>
        <v>Не заполнено</v>
      </c>
    </row>
    <row r="216" spans="1:9" ht="15">
      <c r="A216" s="196"/>
      <c r="B216" s="41"/>
      <c r="C216"/>
      <c r="D216"/>
      <c r="E216" s="115"/>
      <c r="F216" s="143"/>
    </row>
    <row r="217" spans="1:9" ht="13.15" customHeight="1">
      <c r="B217" s="5"/>
      <c r="C217"/>
      <c r="D217"/>
    </row>
    <row r="218" spans="1:9" ht="16.149999999999999" customHeight="1">
      <c r="A218" s="42" t="s">
        <v>143</v>
      </c>
      <c r="B218" s="43"/>
      <c r="C218"/>
      <c r="D218"/>
      <c r="E218" s="3"/>
      <c r="F218" s="3"/>
      <c r="G218" s="3"/>
      <c r="H218" s="3"/>
      <c r="I218" s="3"/>
    </row>
    <row r="219" spans="1:9" ht="14.45" customHeight="1">
      <c r="A219" s="42" t="s">
        <v>142</v>
      </c>
      <c r="C219" s="151"/>
      <c r="D219" s="151"/>
      <c r="E219" s="115"/>
      <c r="F219" s="143"/>
      <c r="G219" s="3"/>
      <c r="H219" s="210"/>
      <c r="I219" s="211"/>
    </row>
    <row r="220" spans="1:9" ht="22.9" customHeight="1">
      <c r="A220"/>
      <c r="B220" s="152"/>
      <c r="C220"/>
      <c r="D220" s="153"/>
      <c r="E220" s="115">
        <f>COUNTA(B220)</f>
        <v>0</v>
      </c>
      <c r="F220" s="143" t="str">
        <f>IF(E220=1," ","Не заполнено")</f>
        <v>Не заполнено</v>
      </c>
      <c r="G220" s="3"/>
    </row>
    <row r="221" spans="1:9" ht="17.45" customHeight="1">
      <c r="A221"/>
      <c r="B221" s="156" t="s">
        <v>35</v>
      </c>
      <c r="C221" s="153"/>
      <c r="D221"/>
    </row>
    <row r="222" spans="1:9">
      <c r="C222"/>
      <c r="D222"/>
      <c r="E222" s="153">
        <f>E7+E12+E13+E14+E15+E16+E17+E20+E21+E22+E23+E24+E25+E26+E27+E28+E29+E30+E31+E32+E33+E34+E35+E36+E37+E38+E39+E40+E41+E42+E43+E44+E45+E52+E53+E54+E55+E56+E57+E58+E59+E60+E61+E62+E63+E64+E67+E68+E69+E70+E71+E72+E73+E74+E75+E76+E77+E78+E79+E82+E83+E84+E85+E86+E87+E88+E89+E90+E91+E92+E93+E94+E95+E96+E97+E98+E99+E100+E101+E102+E103+E104+E105+E107+E110+E111+E113+E114+E134+E136+E137+E138+E141+E143+E144+E145+E148+E150+E151+E152+E156+E157+E158+E159+E160+E161+E162+E163+E164+E165+E166+E167+E169+E170+E171+E172+E173+E174+E175+E176+E177+E178+E182+E183+E184+E185+E186+E187+E189+E190+E191+E192+E193+E195+E196+E197+E198+E199+E200+E205+E206+E209+E212+E213+E214+E215+E220</f>
        <v>7</v>
      </c>
    </row>
    <row r="223" spans="1:9">
      <c r="C223"/>
      <c r="D223"/>
    </row>
    <row r="224" spans="1:9" ht="33.6" customHeight="1">
      <c r="B224" s="154" t="str">
        <f>IF(E222=147,"Спасибо, Вы заполнили все необходимые ячейки, отчет принимается к рассмотрению содержания по существу.","   ")</f>
        <v xml:space="preserve">   </v>
      </c>
      <c r="C224" s="154"/>
      <c r="D224"/>
    </row>
    <row r="225" spans="2:4">
      <c r="B225" s="209" t="str">
        <f>IF(E222&lt;147,"Не заполнены ВСЕ обязательные для заполнения ячейки. Красных слов НЕ ЗАПОЛНЕНО быть не должно! Отчет НЕ МОЖЕТ БЫТЬ ПРИНЯТ к зачету И БУДЕТ ВОЗВРАЩЕН на доработку!","")</f>
        <v>Не заполнены ВСЕ обязательные для заполнения ячейки. Красных слов НЕ ЗАПОЛНЕНО быть не должно! Отчет НЕ МОЖЕТ БЫТЬ ПРИНЯТ к зачету И БУДЕТ ВОЗВРАЩЕН на доработку!</v>
      </c>
      <c r="C225" s="155"/>
      <c r="D225"/>
    </row>
    <row r="226" spans="2:4">
      <c r="B226" s="209"/>
      <c r="C226" s="155"/>
      <c r="D226"/>
    </row>
    <row r="227" spans="2:4">
      <c r="B227" s="209"/>
      <c r="C227" s="155"/>
      <c r="D227"/>
    </row>
    <row r="228" spans="2:4">
      <c r="B228" s="209"/>
      <c r="C228" s="155"/>
      <c r="D228"/>
    </row>
    <row r="229" spans="2:4">
      <c r="C229"/>
      <c r="D229"/>
    </row>
    <row r="230" spans="2:4">
      <c r="C230"/>
      <c r="D230"/>
    </row>
    <row r="231" spans="2:4">
      <c r="C231"/>
      <c r="D231"/>
    </row>
    <row r="232" spans="2:4">
      <c r="C232"/>
      <c r="D232"/>
    </row>
    <row r="233" spans="2:4">
      <c r="C233"/>
      <c r="D233"/>
    </row>
    <row r="234" spans="2:4">
      <c r="C234"/>
      <c r="D234"/>
    </row>
    <row r="235" spans="2:4">
      <c r="C235"/>
      <c r="D235"/>
    </row>
    <row r="236" spans="2:4">
      <c r="C236"/>
      <c r="D236"/>
    </row>
    <row r="237" spans="2:4">
      <c r="C237"/>
      <c r="D237"/>
    </row>
    <row r="238" spans="2:4">
      <c r="C238"/>
      <c r="D238"/>
    </row>
    <row r="239" spans="2:4">
      <c r="C239"/>
      <c r="D239"/>
    </row>
    <row r="240" spans="2:4">
      <c r="C240"/>
      <c r="D240"/>
    </row>
    <row r="241" spans="3:4">
      <c r="C241"/>
      <c r="D241"/>
    </row>
    <row r="242" spans="3:4">
      <c r="C242"/>
      <c r="D242"/>
    </row>
    <row r="243" spans="3:4">
      <c r="C243"/>
      <c r="D243"/>
    </row>
    <row r="244" spans="3:4">
      <c r="C244"/>
      <c r="D244"/>
    </row>
    <row r="245" spans="3:4">
      <c r="C245"/>
      <c r="D245"/>
    </row>
    <row r="246" spans="3:4">
      <c r="C246"/>
      <c r="D246"/>
    </row>
    <row r="247" spans="3:4">
      <c r="C247"/>
      <c r="D247"/>
    </row>
    <row r="248" spans="3:4">
      <c r="C248"/>
      <c r="D248"/>
    </row>
    <row r="249" spans="3:4">
      <c r="C249"/>
      <c r="D249"/>
    </row>
    <row r="250" spans="3:4">
      <c r="C250"/>
      <c r="D250"/>
    </row>
    <row r="251" spans="3:4">
      <c r="C251"/>
      <c r="D251"/>
    </row>
    <row r="252" spans="3:4">
      <c r="C252"/>
      <c r="D252"/>
    </row>
  </sheetData>
  <sheetProtection sheet="1" selectLockedCells="1"/>
  <mergeCells count="7">
    <mergeCell ref="B225:B228"/>
    <mergeCell ref="H219:I219"/>
    <mergeCell ref="A7:D7"/>
    <mergeCell ref="A4:D4"/>
    <mergeCell ref="A5:D5"/>
    <mergeCell ref="A6:D6"/>
    <mergeCell ref="A8:D8"/>
  </mergeCells>
  <phoneticPr fontId="37" type="noConversion"/>
  <conditionalFormatting sqref="A2">
    <cfRule type="cellIs" dxfId="138" priority="136" stopIfTrue="1" operator="equal">
      <formula>147</formula>
    </cfRule>
    <cfRule type="cellIs" dxfId="137" priority="137" stopIfTrue="1" operator="notEqual">
      <formula>147</formula>
    </cfRule>
    <cfRule type="cellIs" dxfId="136" priority="138" operator="notEqual">
      <formula>129</formula>
    </cfRule>
    <cfRule type="cellIs" dxfId="135" priority="139" operator="equal">
      <formula>0</formula>
    </cfRule>
    <cfRule type="cellIs" dxfId="134" priority="140" operator="equal">
      <formula>145</formula>
    </cfRule>
    <cfRule type="cellIs" dxfId="133" priority="141" operator="greaterThan">
      <formula>0</formula>
    </cfRule>
    <cfRule type="cellIs" priority="142" operator="greaterThan">
      <formula>0</formula>
    </cfRule>
    <cfRule type="cellIs" dxfId="132" priority="143" operator="equal">
      <formula>133</formula>
    </cfRule>
    <cfRule type="cellIs" dxfId="131" priority="144" operator="lessThan">
      <formula>111</formula>
    </cfRule>
    <cfRule type="cellIs" dxfId="130" priority="145" operator="equal">
      <formula>29</formula>
    </cfRule>
  </conditionalFormatting>
  <conditionalFormatting sqref="G12:G17">
    <cfRule type="cellIs" dxfId="129" priority="135" operator="greaterThan">
      <formula>0</formula>
    </cfRule>
  </conditionalFormatting>
  <conditionalFormatting sqref="G14:G17">
    <cfRule type="cellIs" dxfId="128" priority="133" operator="greaterThan">
      <formula>0</formula>
    </cfRule>
    <cfRule type="cellIs" dxfId="127" priority="134" operator="greaterThan">
      <formula>0</formula>
    </cfRule>
  </conditionalFormatting>
  <conditionalFormatting sqref="G12">
    <cfRule type="cellIs" dxfId="126" priority="132" operator="greaterThan">
      <formula>"+"</formula>
    </cfRule>
  </conditionalFormatting>
  <conditionalFormatting sqref="G20">
    <cfRule type="cellIs" dxfId="125" priority="131" operator="greaterThan">
      <formula>0</formula>
    </cfRule>
  </conditionalFormatting>
  <conditionalFormatting sqref="G21:G23">
    <cfRule type="cellIs" dxfId="124" priority="128" operator="greaterThan">
      <formula>0</formula>
    </cfRule>
    <cfRule type="cellIs" dxfId="123" priority="129" operator="lessThan">
      <formula>0</formula>
    </cfRule>
    <cfRule type="cellIs" dxfId="122" priority="130" operator="lessThan">
      <formula>0</formula>
    </cfRule>
  </conditionalFormatting>
  <conditionalFormatting sqref="G33 G38 G24:G28 G43:G45">
    <cfRule type="cellIs" dxfId="121" priority="127" operator="greaterThan">
      <formula>0</formula>
    </cfRule>
  </conditionalFormatting>
  <conditionalFormatting sqref="G42">
    <cfRule type="cellIs" dxfId="120" priority="125" operator="greaterThan">
      <formula>0</formula>
    </cfRule>
    <cfRule type="cellIs" dxfId="119" priority="126" operator="lessThan">
      <formula>0</formula>
    </cfRule>
  </conditionalFormatting>
  <conditionalFormatting sqref="G43:G45">
    <cfRule type="cellIs" dxfId="118" priority="123" operator="greaterThan">
      <formula>0</formula>
    </cfRule>
    <cfRule type="cellIs" dxfId="117" priority="124" operator="greaterThan">
      <formula>0</formula>
    </cfRule>
  </conditionalFormatting>
  <conditionalFormatting sqref="G29:G32 G39:G41 G34:G37">
    <cfRule type="cellIs" dxfId="116" priority="120" operator="greaterThan">
      <formula>0</formula>
    </cfRule>
    <cfRule type="cellIs" dxfId="115" priority="121" operator="lessThan">
      <formula>0</formula>
    </cfRule>
    <cfRule type="cellIs" dxfId="114" priority="122" operator="lessThan">
      <formula>0</formula>
    </cfRule>
  </conditionalFormatting>
  <conditionalFormatting sqref="G29:G32 G34:G37">
    <cfRule type="cellIs" dxfId="113" priority="116" operator="lessThan">
      <formula>0</formula>
    </cfRule>
    <cfRule type="cellIs" dxfId="112" priority="117" operator="greaterThan">
      <formula>0</formula>
    </cfRule>
    <cfRule type="cellIs" dxfId="111" priority="118" operator="lessThan">
      <formula>0</formula>
    </cfRule>
    <cfRule type="cellIs" dxfId="110" priority="119" operator="lessThan">
      <formula>0</formula>
    </cfRule>
  </conditionalFormatting>
  <conditionalFormatting sqref="G52:G53">
    <cfRule type="cellIs" dxfId="109" priority="114" operator="lessThan">
      <formula>0</formula>
    </cfRule>
    <cfRule type="containsText" dxfId="108" priority="115" operator="containsText" text="НЕПРАВИЛЬНО">
      <formula>NOT(ISERROR(SEARCH("НЕПРАВИЛЬНО",G52)))</formula>
    </cfRule>
  </conditionalFormatting>
  <conditionalFormatting sqref="G51">
    <cfRule type="cellIs" dxfId="107" priority="112" operator="greaterThan">
      <formula>0</formula>
    </cfRule>
    <cfRule type="cellIs" dxfId="106" priority="113" operator="lessThan">
      <formula>0</formula>
    </cfRule>
  </conditionalFormatting>
  <conditionalFormatting sqref="G56:G59">
    <cfRule type="cellIs" dxfId="105" priority="109" operator="greaterThan">
      <formula>0</formula>
    </cfRule>
    <cfRule type="cellIs" dxfId="104" priority="110" operator="lessThan">
      <formula>0</formula>
    </cfRule>
    <cfRule type="cellIs" dxfId="103" priority="111" operator="lessThan">
      <formula>0</formula>
    </cfRule>
  </conditionalFormatting>
  <conditionalFormatting sqref="G212:G214">
    <cfRule type="cellIs" dxfId="102" priority="39" operator="greaterThan">
      <formula>0</formula>
    </cfRule>
  </conditionalFormatting>
  <conditionalFormatting sqref="G61:G64 G101:G105">
    <cfRule type="cellIs" dxfId="101" priority="108" operator="greaterThan">
      <formula>0</formula>
    </cfRule>
  </conditionalFormatting>
  <conditionalFormatting sqref="G101:G104">
    <cfRule type="cellIs" dxfId="100" priority="106" operator="greaterThan">
      <formula>0</formula>
    </cfRule>
    <cfRule type="cellIs" dxfId="99" priority="107" operator="greaterThan">
      <formula>0</formula>
    </cfRule>
  </conditionalFormatting>
  <conditionalFormatting sqref="G79 G94 G68 G77 G87 G92 G96:G99 G72">
    <cfRule type="cellIs" dxfId="98" priority="103" operator="greaterThan">
      <formula>0</formula>
    </cfRule>
    <cfRule type="cellIs" dxfId="97" priority="104" operator="lessThan">
      <formula>0</formula>
    </cfRule>
    <cfRule type="cellIs" dxfId="96" priority="105" operator="lessThan">
      <formula>0</formula>
    </cfRule>
  </conditionalFormatting>
  <conditionalFormatting sqref="G79 G94 G68 G77 G87 G92 G72">
    <cfRule type="cellIs" dxfId="95" priority="99" operator="lessThan">
      <formula>0</formula>
    </cfRule>
    <cfRule type="cellIs" dxfId="94" priority="100" operator="greaterThan">
      <formula>0</formula>
    </cfRule>
    <cfRule type="cellIs" dxfId="93" priority="101" operator="lessThan">
      <formula>0</formula>
    </cfRule>
    <cfRule type="cellIs" dxfId="92" priority="102" operator="lessThan">
      <formula>0</formula>
    </cfRule>
  </conditionalFormatting>
  <conditionalFormatting sqref="G65">
    <cfRule type="containsText" dxfId="91" priority="97" operator="containsText" text="0">
      <formula>NOT(ISERROR(SEARCH("0",G65)))</formula>
    </cfRule>
    <cfRule type="containsText" dxfId="90" priority="98" operator="containsText" text="ЛОЖЬ">
      <formula>NOT(ISERROR(SEARCH("ЛОЖЬ",G65)))</formula>
    </cfRule>
  </conditionalFormatting>
  <conditionalFormatting sqref="G65">
    <cfRule type="containsText" dxfId="89" priority="96" operator="containsText" text="ЛОЖЬ">
      <formula>NOT(ISERROR(SEARCH("ЛОЖЬ",G65)))</formula>
    </cfRule>
  </conditionalFormatting>
  <conditionalFormatting sqref="G65">
    <cfRule type="duplicateValues" dxfId="88" priority="92"/>
    <cfRule type="cellIs" dxfId="87" priority="93" operator="greaterThan">
      <formula>0</formula>
    </cfRule>
    <cfRule type="cellIs" dxfId="86" priority="94" operator="lessThan">
      <formula>0</formula>
    </cfRule>
    <cfRule type="containsText" dxfId="85" priority="95" operator="containsText" text="ЛОЖЬ">
      <formula>NOT(ISERROR(SEARCH("ЛОЖЬ",G65)))</formula>
    </cfRule>
  </conditionalFormatting>
  <conditionalFormatting sqref="G65">
    <cfRule type="cellIs" dxfId="84" priority="79" operator="equal">
      <formula>0</formula>
    </cfRule>
    <cfRule type="cellIs" dxfId="83" priority="80" operator="notEqual">
      <formula>0</formula>
    </cfRule>
    <cfRule type="cellIs" priority="81" operator="greaterThan">
      <formula>0</formula>
    </cfRule>
    <cfRule type="containsText" dxfId="82" priority="82" operator="containsText" text="0">
      <formula>NOT(ISERROR(SEARCH("0",G65)))</formula>
    </cfRule>
    <cfRule type="cellIs" dxfId="81" priority="83" operator="equal">
      <formula>0</formula>
    </cfRule>
    <cfRule type="cellIs" dxfId="80" priority="84" operator="lessThan">
      <formula>0</formula>
    </cfRule>
    <cfRule type="cellIs" dxfId="79" priority="85" operator="equal">
      <formula>0</formula>
    </cfRule>
    <cfRule type="cellIs" dxfId="78" priority="86" operator="equal">
      <formula>0</formula>
    </cfRule>
    <cfRule type="cellIs" dxfId="77" priority="87" operator="greaterThan">
      <formula>0</formula>
    </cfRule>
    <cfRule type="duplicateValues" dxfId="76" priority="88"/>
    <cfRule type="cellIs" dxfId="75" priority="89" operator="greaterThan">
      <formula>0</formula>
    </cfRule>
    <cfRule type="cellIs" dxfId="74" priority="90" operator="lessThan">
      <formula>0</formula>
    </cfRule>
    <cfRule type="containsText" dxfId="73" priority="91" operator="containsText" text="ЛОЖЬ">
      <formula>NOT(ISERROR(SEARCH("ЛОЖЬ",G65)))</formula>
    </cfRule>
  </conditionalFormatting>
  <conditionalFormatting sqref="G72 G79">
    <cfRule type="cellIs" dxfId="72" priority="74" operator="greaterThan">
      <formula>0</formula>
    </cfRule>
    <cfRule type="cellIs" dxfId="71" priority="75" operator="lessThan">
      <formula>0</formula>
    </cfRule>
    <cfRule type="cellIs" dxfId="70" priority="76" operator="greaterThan">
      <formula>0</formula>
    </cfRule>
    <cfRule type="cellIs" dxfId="69" priority="77" operator="lessThan">
      <formula>0</formula>
    </cfRule>
    <cfRule type="cellIs" dxfId="68" priority="78" operator="lessThan">
      <formula>0</formula>
    </cfRule>
  </conditionalFormatting>
  <conditionalFormatting sqref="G108">
    <cfRule type="cellIs" dxfId="67" priority="73" operator="greaterThan">
      <formula>0</formula>
    </cfRule>
  </conditionalFormatting>
  <conditionalFormatting sqref="G110:G111">
    <cfRule type="cellIs" dxfId="66" priority="72" operator="greaterThan">
      <formula>0</formula>
    </cfRule>
  </conditionalFormatting>
  <conditionalFormatting sqref="G114">
    <cfRule type="cellIs" dxfId="65" priority="71" operator="greaterThan">
      <formula>0</formula>
    </cfRule>
  </conditionalFormatting>
  <conditionalFormatting sqref="G113">
    <cfRule type="cellIs" dxfId="64" priority="70" stopIfTrue="1" operator="greaterThan">
      <formula>0</formula>
    </cfRule>
  </conditionalFormatting>
  <conditionalFormatting sqref="G127">
    <cfRule type="cellIs" dxfId="63" priority="67" operator="greaterThan">
      <formula>0</formula>
    </cfRule>
    <cfRule type="containsText" dxfId="62" priority="68" operator="containsText" text="0">
      <formula>NOT(ISERROR(SEARCH("0",G127)))</formula>
    </cfRule>
    <cfRule type="containsText" dxfId="61" priority="69" operator="containsText" text="НЕПРАВИЛЬНО">
      <formula>NOT(ISERROR(SEARCH("НЕПРАВИЛЬНО",G127)))</formula>
    </cfRule>
  </conditionalFormatting>
  <conditionalFormatting sqref="G129:G131">
    <cfRule type="containsText" dxfId="60" priority="66" operator="containsText" text="НЕПРАВИЛЬНО">
      <formula>NOT(ISERROR(SEARCH("НЕПРАВИЛЬНО",G129)))</formula>
    </cfRule>
  </conditionalFormatting>
  <conditionalFormatting sqref="G134">
    <cfRule type="cellIs" dxfId="59" priority="65" operator="greaterThan">
      <formula>0</formula>
    </cfRule>
  </conditionalFormatting>
  <conditionalFormatting sqref="G134">
    <cfRule type="cellIs" dxfId="58" priority="64" stopIfTrue="1" operator="greaterThan">
      <formula>0</formula>
    </cfRule>
  </conditionalFormatting>
  <conditionalFormatting sqref="G137">
    <cfRule type="cellIs" dxfId="57" priority="63" operator="greaterThan">
      <formula>0</formula>
    </cfRule>
  </conditionalFormatting>
  <conditionalFormatting sqref="G136">
    <cfRule type="cellIs" dxfId="56" priority="61" stopIfTrue="1" operator="greaterThan">
      <formula>0</formula>
    </cfRule>
    <cfRule type="cellIs" dxfId="55" priority="62" stopIfTrue="1" operator="lessThan">
      <formula>0</formula>
    </cfRule>
  </conditionalFormatting>
  <conditionalFormatting sqref="G141">
    <cfRule type="cellIs" dxfId="54" priority="60" operator="greaterThan">
      <formula>0</formula>
    </cfRule>
  </conditionalFormatting>
  <conditionalFormatting sqref="G141">
    <cfRule type="cellIs" dxfId="53" priority="59" stopIfTrue="1" operator="greaterThan">
      <formula>0</formula>
    </cfRule>
  </conditionalFormatting>
  <conditionalFormatting sqref="G141">
    <cfRule type="cellIs" dxfId="52" priority="58" stopIfTrue="1" operator="greaterThan">
      <formula>0</formula>
    </cfRule>
  </conditionalFormatting>
  <conditionalFormatting sqref="G143">
    <cfRule type="cellIs" dxfId="51" priority="56" stopIfTrue="1" operator="greaterThan">
      <formula>0</formula>
    </cfRule>
    <cfRule type="cellIs" dxfId="50" priority="57" stopIfTrue="1" operator="lessThan">
      <formula>0</formula>
    </cfRule>
  </conditionalFormatting>
  <conditionalFormatting sqref="G143">
    <cfRule type="cellIs" dxfId="49" priority="54" stopIfTrue="1" operator="greaterThan">
      <formula>0</formula>
    </cfRule>
    <cfRule type="cellIs" dxfId="48" priority="55" stopIfTrue="1" operator="lessThan">
      <formula>0</formula>
    </cfRule>
  </conditionalFormatting>
  <conditionalFormatting sqref="G148">
    <cfRule type="cellIs" dxfId="47" priority="53" operator="greaterThan">
      <formula>0</formula>
    </cfRule>
  </conditionalFormatting>
  <conditionalFormatting sqref="G148">
    <cfRule type="cellIs" dxfId="46" priority="52" stopIfTrue="1" operator="greaterThan">
      <formula>0</formula>
    </cfRule>
  </conditionalFormatting>
  <conditionalFormatting sqref="G150">
    <cfRule type="cellIs" dxfId="45" priority="50" stopIfTrue="1" operator="greaterThan">
      <formula>0</formula>
    </cfRule>
    <cfRule type="cellIs" dxfId="44" priority="51" stopIfTrue="1" operator="lessThan">
      <formula>0</formula>
    </cfRule>
  </conditionalFormatting>
  <conditionalFormatting sqref="G157">
    <cfRule type="cellIs" dxfId="43" priority="48" operator="lessThan">
      <formula>0</formula>
    </cfRule>
    <cfRule type="containsText" dxfId="42" priority="49" operator="containsText" text="НЕПРАВИЛЬНО">
      <formula>NOT(ISERROR(SEARCH("НЕПРАВИЛЬНО",G157)))</formula>
    </cfRule>
  </conditionalFormatting>
  <conditionalFormatting sqref="G166">
    <cfRule type="cellIs" dxfId="41" priority="46" operator="lessThan">
      <formula>0</formula>
    </cfRule>
    <cfRule type="containsText" dxfId="40" priority="47" operator="containsText" text="НЕПРАВИЛЬНО">
      <formula>NOT(ISERROR(SEARCH("НЕПРАВИЛЬНО",G166)))</formula>
    </cfRule>
  </conditionalFormatting>
  <conditionalFormatting sqref="G164">
    <cfRule type="cellIs" dxfId="39" priority="44" operator="lessThan">
      <formula>0</formula>
    </cfRule>
    <cfRule type="containsText" dxfId="38" priority="45" operator="containsText" text="НЕПРАВИЛЬНО">
      <formula>NOT(ISERROR(SEARCH("НЕПРАВИЛЬНО",G164)))</formula>
    </cfRule>
  </conditionalFormatting>
  <conditionalFormatting sqref="G156">
    <cfRule type="containsText" dxfId="37" priority="43" stopIfTrue="1" operator="containsText" text="НЕПРАВИЛЬНО">
      <formula>NOT(ISERROR(SEARCH("НЕПРАВИЛЬНО",G156)))</formula>
    </cfRule>
  </conditionalFormatting>
  <conditionalFormatting sqref="G162">
    <cfRule type="containsText" dxfId="36" priority="42" stopIfTrue="1" operator="containsText" text="НЕПРАВИЛЬНО">
      <formula>NOT(ISERROR(SEARCH("НЕПРАВИЛЬНО",G162)))</formula>
    </cfRule>
  </conditionalFormatting>
  <conditionalFormatting sqref="G195">
    <cfRule type="containsText" dxfId="35" priority="40" stopIfTrue="1" operator="containsText" text="НЕПРАВИЛЬНО">
      <formula>NOT(ISERROR(SEARCH("НЕПРАВИЛЬНО",G195)))</formula>
    </cfRule>
  </conditionalFormatting>
  <conditionalFormatting sqref="G107">
    <cfRule type="cellIs" dxfId="34" priority="36" operator="greaterThan">
      <formula>0</formula>
    </cfRule>
  </conditionalFormatting>
  <conditionalFormatting sqref="G189">
    <cfRule type="containsText" dxfId="33" priority="34" stopIfTrue="1" operator="containsText" text="НЕПРАВИЛЬНО">
      <formula>NOT(ISERROR(SEARCH("НЕПРАВИЛЬНО",G189)))</formula>
    </cfRule>
  </conditionalFormatting>
  <conditionalFormatting sqref="G69:G71">
    <cfRule type="cellIs" dxfId="32" priority="31" operator="greaterThan">
      <formula>0</formula>
    </cfRule>
    <cfRule type="cellIs" dxfId="31" priority="32" operator="lessThan">
      <formula>0</formula>
    </cfRule>
    <cfRule type="cellIs" dxfId="30" priority="33" operator="lessThan">
      <formula>0</formula>
    </cfRule>
  </conditionalFormatting>
  <conditionalFormatting sqref="G69:G71">
    <cfRule type="cellIs" dxfId="29" priority="27" operator="lessThan">
      <formula>0</formula>
    </cfRule>
    <cfRule type="cellIs" dxfId="28" priority="28" operator="greaterThan">
      <formula>0</formula>
    </cfRule>
    <cfRule type="cellIs" dxfId="27" priority="29" operator="lessThan">
      <formula>0</formula>
    </cfRule>
    <cfRule type="cellIs" dxfId="26" priority="30" operator="lessThan">
      <formula>0</formula>
    </cfRule>
  </conditionalFormatting>
  <conditionalFormatting sqref="G71">
    <cfRule type="cellIs" dxfId="25" priority="22" operator="greaterThan">
      <formula>0</formula>
    </cfRule>
    <cfRule type="cellIs" dxfId="24" priority="23" operator="lessThan">
      <formula>0</formula>
    </cfRule>
    <cfRule type="cellIs" dxfId="23" priority="24" operator="greaterThan">
      <formula>0</formula>
    </cfRule>
    <cfRule type="cellIs" dxfId="22" priority="25" operator="lessThan">
      <formula>0</formula>
    </cfRule>
    <cfRule type="cellIs" dxfId="21" priority="26" operator="lessThan">
      <formula>0</formula>
    </cfRule>
  </conditionalFormatting>
  <conditionalFormatting sqref="G74:G76">
    <cfRule type="cellIs" dxfId="20" priority="19" operator="greaterThan">
      <formula>0</formula>
    </cfRule>
    <cfRule type="cellIs" dxfId="19" priority="20" operator="lessThan">
      <formula>0</formula>
    </cfRule>
    <cfRule type="cellIs" dxfId="18" priority="21" operator="lessThan">
      <formula>0</formula>
    </cfRule>
  </conditionalFormatting>
  <conditionalFormatting sqref="G74:G76">
    <cfRule type="cellIs" dxfId="17" priority="15" operator="lessThan">
      <formula>0</formula>
    </cfRule>
    <cfRule type="cellIs" dxfId="16" priority="16" operator="greaterThan">
      <formula>0</formula>
    </cfRule>
    <cfRule type="cellIs" dxfId="15" priority="17" operator="lessThan">
      <formula>0</formula>
    </cfRule>
    <cfRule type="cellIs" dxfId="14" priority="18" operator="lessThan">
      <formula>0</formula>
    </cfRule>
  </conditionalFormatting>
  <conditionalFormatting sqref="G83:G86">
    <cfRule type="cellIs" dxfId="13" priority="12" operator="greaterThan">
      <formula>0</formula>
    </cfRule>
    <cfRule type="cellIs" dxfId="12" priority="13" operator="lessThan">
      <formula>0</formula>
    </cfRule>
    <cfRule type="cellIs" dxfId="11" priority="14" operator="lessThan">
      <formula>0</formula>
    </cfRule>
  </conditionalFormatting>
  <conditionalFormatting sqref="G83:G86">
    <cfRule type="cellIs" dxfId="10" priority="8" operator="lessThan">
      <formula>0</formula>
    </cfRule>
    <cfRule type="cellIs" dxfId="9" priority="9" operator="greaterThan">
      <formula>0</formula>
    </cfRule>
    <cfRule type="cellIs" dxfId="8" priority="10" operator="lessThan">
      <formula>0</formula>
    </cfRule>
    <cfRule type="cellIs" dxfId="7" priority="11" operator="lessThan">
      <formula>0</formula>
    </cfRule>
  </conditionalFormatting>
  <conditionalFormatting sqref="G89:G91">
    <cfRule type="cellIs" dxfId="6" priority="5" operator="greaterThan">
      <formula>0</formula>
    </cfRule>
    <cfRule type="cellIs" dxfId="5" priority="6" operator="lessThan">
      <formula>0</formula>
    </cfRule>
    <cfRule type="cellIs" dxfId="4" priority="7" operator="lessThan">
      <formula>0</formula>
    </cfRule>
  </conditionalFormatting>
  <conditionalFormatting sqref="G89:G91">
    <cfRule type="cellIs" dxfId="3" priority="1" operator="lessThan">
      <formula>0</formula>
    </cfRule>
    <cfRule type="cellIs" dxfId="2" priority="2" operator="greaterThan">
      <formula>0</formula>
    </cfRule>
    <cfRule type="cellIs" dxfId="1" priority="3" operator="lessThan">
      <formula>0</formula>
    </cfRule>
    <cfRule type="cellIs" dxfId="0" priority="4" operator="lessThan">
      <formula>0</formula>
    </cfRule>
  </conditionalFormatting>
  <dataValidations count="1">
    <dataValidation type="whole" operator="greaterThanOrEqual" allowBlank="1" showInputMessage="1" showErrorMessage="1" errorTitle="ввод неверных данных" error="допускается вводить только цифровые значения" sqref="D197:D200 D169:D178 D184:D187 D191:D193 D144:D145 D151:D152 D156:D159 D127 D117 D125 D119 D113:D114 D21:D23 D25:D27 D43:D46 D33:D37 D39:D41 D12:D17 D61:D64 D67:D79 D96:D105 D52:D54 D56:D59 D122:D123 D107:D108 D110:D111 D167 D161:D165 E80 D212:D217">
      <formula1>0</formula1>
    </dataValidation>
  </dataValidations>
  <printOptions horizontalCentered="1"/>
  <pageMargins left="0.59055118110236227" right="0.19685039370078741" top="0.19685039370078741" bottom="0.19685039370078741" header="0" footer="0"/>
  <pageSetup paperSize="9" scale="80" firstPageNumber="0" fitToWidth="0" fitToHeight="0" orientation="portrait" horizontalDpi="300" verticalDpi="300" r:id="rId1"/>
  <headerFooter alignWithMargins="0"/>
  <rowBreaks count="3" manualBreakCount="3">
    <brk id="63" max="3" man="1"/>
    <brk id="130" max="3" man="1"/>
    <brk id="197" max="3" man="1"/>
  </rowBreaks>
  <ignoredErrors>
    <ignoredError sqref="A47:A48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2СП</vt:lpstr>
      <vt:lpstr>'2СП'!Область_печати</vt:lpstr>
    </vt:vector>
  </TitlesOfParts>
  <Company>Профсоюз Работников Народного Образования и Науки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7</cp:lastModifiedBy>
  <cp:lastPrinted>2021-10-26T08:32:32Z</cp:lastPrinted>
  <dcterms:created xsi:type="dcterms:W3CDTF">2012-11-15T07:58:45Z</dcterms:created>
  <dcterms:modified xsi:type="dcterms:W3CDTF">2023-12-18T12:38:55Z</dcterms:modified>
</cp:coreProperties>
</file>